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P:\Austausch\S2 Homepage FBA\"/>
    </mc:Choice>
  </mc:AlternateContent>
  <xr:revisionPtr revIDLastSave="0" documentId="8_{3D29C3FD-6913-4998-A18B-B4C67AC148C3}" xr6:coauthVersionLast="36" xr6:coauthVersionMax="36" xr10:uidLastSave="{00000000-0000-0000-0000-000000000000}"/>
  <bookViews>
    <workbookView xWindow="0" yWindow="0" windowWidth="28800" windowHeight="11025" tabRatio="817" xr2:uid="{00000000-000D-0000-FFFF-FFFF00000000}"/>
  </bookViews>
  <sheets>
    <sheet name="Tab. 1" sheetId="41" r:id="rId1"/>
    <sheet name="Tab. 2a" sheetId="42" r:id="rId2"/>
    <sheet name="Tab. 2b" sheetId="43" r:id="rId3"/>
    <sheet name="Tab. 2c" sheetId="44" r:id="rId4"/>
    <sheet name="Tab. 2d-1. Seite" sheetId="45" r:id="rId5"/>
    <sheet name="Tab. 2d-2. Seite" sheetId="46" r:id="rId6"/>
    <sheet name="Tab. 3a" sheetId="64" r:id="rId7"/>
    <sheet name="Tab. 3b" sheetId="65" r:id="rId8"/>
    <sheet name="Tab. 3c" sheetId="66" r:id="rId9"/>
    <sheet name="Tabelle 4a" sheetId="67" r:id="rId10"/>
    <sheet name="Tabelle 4b" sheetId="68" r:id="rId11"/>
    <sheet name="Tabelle 4c" sheetId="69" r:id="rId12"/>
    <sheet name="Tab. 5" sheetId="53" r:id="rId13"/>
    <sheet name="Tab. 6" sheetId="61" r:id="rId14"/>
    <sheet name="Tab. 7" sheetId="62" r:id="rId15"/>
    <sheet name="Tab. 8a" sheetId="56" r:id="rId16"/>
    <sheet name="Tab. 8b" sheetId="57" r:id="rId17"/>
    <sheet name="Tab. 9a" sheetId="58" r:id="rId18"/>
    <sheet name="Tab. 9b" sheetId="59" r:id="rId19"/>
  </sheets>
  <definedNames>
    <definedName name="_xlnm.Print_Area" localSheetId="0">'Tab. 1'!$A$1:$K$41</definedName>
    <definedName name="_xlnm.Print_Area" localSheetId="1">'Tab. 2a'!$A$1:$M$32</definedName>
    <definedName name="_xlnm.Print_Area" localSheetId="2">'Tab. 2b'!$A$1:$W$38</definedName>
    <definedName name="_xlnm.Print_Area" localSheetId="3">'Tab. 2c'!$A$1:$P$40</definedName>
    <definedName name="_xlnm.Print_Area" localSheetId="4">'Tab. 2d-1. Seite'!$A$1:$M$35</definedName>
    <definedName name="_xlnm.Print_Area" localSheetId="5">'Tab. 2d-2. Seite'!$A$1:$P$40</definedName>
    <definedName name="_xlnm.Print_Area" localSheetId="6">'Tab. 3a'!$A$1:$H$37</definedName>
    <definedName name="_xlnm.Print_Area" localSheetId="7">'Tab. 3b'!$A$1:$H$36</definedName>
    <definedName name="_xlnm.Print_Area" localSheetId="8">'Tab. 3c'!$A$1:$H$36</definedName>
    <definedName name="_xlnm.Print_Area" localSheetId="12">'Tab. 5'!$A$1:$N$38</definedName>
    <definedName name="_xlnm.Print_Area" localSheetId="13">'Tab. 6'!$A$1:$G$35</definedName>
    <definedName name="_xlnm.Print_Area" localSheetId="14">'Tab. 7'!$A$1:$I$36</definedName>
    <definedName name="_xlnm.Print_Area" localSheetId="15">'Tab. 8a'!$A$1:$O$37</definedName>
    <definedName name="_xlnm.Print_Area" localSheetId="16">'Tab. 8b'!$A$1:$O$39</definedName>
    <definedName name="_xlnm.Print_Area" localSheetId="17">'Tab. 9a'!$A$1:$J$36</definedName>
    <definedName name="_xlnm.Print_Area" localSheetId="18">'Tab. 9b'!$A$1:$I$38</definedName>
    <definedName name="_xlnm.Print_Area" localSheetId="9">'Tabelle 4a'!$A$1:$O$71</definedName>
    <definedName name="_xlnm.Print_Area" localSheetId="10">'Tabelle 4b'!$A$1:$O$61</definedName>
    <definedName name="_xlnm.Print_Area" localSheetId="11">'Tabelle 4c'!$A$1:$O$61</definedName>
    <definedName name="_xlnm.Print_Titles" localSheetId="0">'Tab. 1'!$5:$8</definedName>
  </definedNames>
  <calcPr calcId="191029"/>
</workbook>
</file>

<file path=xl/calcChain.xml><?xml version="1.0" encoding="utf-8"?>
<calcChain xmlns="http://schemas.openxmlformats.org/spreadsheetml/2006/main">
  <c r="L37" i="67" l="1"/>
  <c r="L38" i="67"/>
  <c r="L37" i="68"/>
  <c r="L38" i="68"/>
  <c r="L37" i="69"/>
  <c r="L38" i="69"/>
  <c r="L55" i="67"/>
  <c r="C32" i="41" l="1"/>
  <c r="K19" i="46" l="1"/>
  <c r="V21" i="43" l="1"/>
  <c r="J21" i="43"/>
  <c r="B16" i="59" l="1"/>
  <c r="N17" i="57"/>
  <c r="L17" i="57"/>
  <c r="J17" i="57"/>
  <c r="B17" i="57"/>
  <c r="K21" i="44"/>
  <c r="P19" i="43"/>
  <c r="H19" i="43"/>
  <c r="D19" i="43"/>
  <c r="D18" i="41"/>
  <c r="I20" i="69" l="1"/>
  <c r="F20" i="69"/>
  <c r="I19" i="69"/>
  <c r="F19" i="69"/>
  <c r="I18" i="69"/>
  <c r="F18" i="69"/>
  <c r="I20" i="68"/>
  <c r="F20" i="68"/>
  <c r="I19" i="68"/>
  <c r="F19" i="68"/>
  <c r="I18" i="68"/>
  <c r="F18" i="68"/>
  <c r="L20" i="67"/>
  <c r="I20" i="67"/>
  <c r="F20" i="67"/>
  <c r="L19" i="67"/>
  <c r="I19" i="67"/>
  <c r="F19" i="67"/>
  <c r="L18" i="67"/>
  <c r="I18" i="67"/>
  <c r="F18" i="67"/>
  <c r="L50" i="69" l="1"/>
  <c r="I50" i="69"/>
  <c r="F50" i="69"/>
  <c r="L49" i="69"/>
  <c r="I49" i="69"/>
  <c r="F49" i="69"/>
  <c r="L48" i="69"/>
  <c r="I48" i="69"/>
  <c r="F48" i="69"/>
  <c r="L50" i="68"/>
  <c r="I50" i="68"/>
  <c r="F50" i="68"/>
  <c r="L49" i="68"/>
  <c r="I49" i="68"/>
  <c r="F49" i="68"/>
  <c r="L48" i="68"/>
  <c r="I48" i="68"/>
  <c r="F48" i="68"/>
  <c r="L59" i="67"/>
  <c r="I59" i="67"/>
  <c r="F59" i="67"/>
  <c r="L58" i="67"/>
  <c r="I58" i="67"/>
  <c r="F58" i="67"/>
  <c r="L57" i="67"/>
  <c r="I57" i="67"/>
  <c r="F57" i="67"/>
  <c r="L44" i="69" l="1"/>
  <c r="I44" i="69"/>
  <c r="F44" i="69"/>
  <c r="L43" i="69"/>
  <c r="I43" i="69"/>
  <c r="F43" i="69"/>
  <c r="L42" i="69"/>
  <c r="I42" i="69"/>
  <c r="F42" i="69"/>
  <c r="L44" i="68"/>
  <c r="I44" i="68"/>
  <c r="F44" i="68"/>
  <c r="L43" i="68"/>
  <c r="I43" i="68"/>
  <c r="F43" i="68"/>
  <c r="L42" i="68"/>
  <c r="I42" i="68"/>
  <c r="F42" i="68"/>
  <c r="L53" i="67"/>
  <c r="I53" i="67"/>
  <c r="F53" i="67"/>
  <c r="L52" i="67"/>
  <c r="I52" i="67"/>
  <c r="F52" i="67"/>
  <c r="L51" i="67"/>
  <c r="I51" i="67"/>
  <c r="F51" i="67"/>
  <c r="K17" i="46" l="1"/>
  <c r="L53" i="69" l="1"/>
  <c r="I53" i="69"/>
  <c r="F53" i="69"/>
  <c r="L52" i="69"/>
  <c r="I52" i="69"/>
  <c r="F52" i="69"/>
  <c r="L51" i="69"/>
  <c r="I51" i="69"/>
  <c r="F51" i="69"/>
  <c r="L53" i="68"/>
  <c r="I53" i="68"/>
  <c r="F53" i="68"/>
  <c r="L52" i="68"/>
  <c r="I52" i="68"/>
  <c r="F52" i="68"/>
  <c r="L51" i="68"/>
  <c r="I51" i="68"/>
  <c r="F51" i="68"/>
  <c r="L62" i="67"/>
  <c r="I62" i="67"/>
  <c r="F62" i="67"/>
  <c r="L61" i="67"/>
  <c r="I61" i="67"/>
  <c r="F61" i="67"/>
  <c r="L60" i="67"/>
  <c r="I60" i="67"/>
  <c r="F60" i="67"/>
  <c r="B26" i="57" l="1"/>
  <c r="L32" i="69" l="1"/>
  <c r="I32" i="69"/>
  <c r="F32" i="69"/>
  <c r="L31" i="69"/>
  <c r="I31" i="69"/>
  <c r="F31" i="69"/>
  <c r="L30" i="69"/>
  <c r="I30" i="69"/>
  <c r="F30" i="69"/>
  <c r="L32" i="68"/>
  <c r="I32" i="68"/>
  <c r="F32" i="68"/>
  <c r="L31" i="68"/>
  <c r="I31" i="68"/>
  <c r="F31" i="68"/>
  <c r="L30" i="68"/>
  <c r="I30" i="68"/>
  <c r="F30" i="68"/>
  <c r="L41" i="67"/>
  <c r="I41" i="67"/>
  <c r="F41" i="67"/>
  <c r="L40" i="67"/>
  <c r="I40" i="67"/>
  <c r="F40" i="67"/>
  <c r="L39" i="67"/>
  <c r="I39" i="67"/>
  <c r="F39" i="67"/>
  <c r="L23" i="69" l="1"/>
  <c r="I23" i="69"/>
  <c r="F23" i="69"/>
  <c r="L22" i="69"/>
  <c r="I22" i="69"/>
  <c r="F22" i="69"/>
  <c r="L21" i="69"/>
  <c r="I21" i="69"/>
  <c r="F21" i="69"/>
  <c r="L23" i="68"/>
  <c r="I23" i="68"/>
  <c r="F23" i="68"/>
  <c r="L22" i="68"/>
  <c r="I22" i="68"/>
  <c r="F22" i="68"/>
  <c r="L21" i="68"/>
  <c r="I21" i="68"/>
  <c r="F21" i="68"/>
  <c r="L26" i="67"/>
  <c r="I26" i="67"/>
  <c r="F26" i="67"/>
  <c r="L25" i="67"/>
  <c r="I25" i="67"/>
  <c r="F25" i="67"/>
  <c r="L24" i="67"/>
  <c r="I24" i="67"/>
  <c r="F24" i="67"/>
  <c r="L29" i="69" l="1"/>
  <c r="I29" i="69"/>
  <c r="F29" i="69"/>
  <c r="L28" i="69"/>
  <c r="I28" i="69"/>
  <c r="F28" i="69"/>
  <c r="L27" i="69"/>
  <c r="I27" i="69"/>
  <c r="F27" i="69"/>
  <c r="L29" i="68"/>
  <c r="I29" i="68"/>
  <c r="F29" i="68"/>
  <c r="L28" i="68"/>
  <c r="I28" i="68"/>
  <c r="D28" i="68"/>
  <c r="M28" i="68" s="1"/>
  <c r="L27" i="68"/>
  <c r="I27" i="68"/>
  <c r="D27" i="68"/>
  <c r="F27" i="68" s="1"/>
  <c r="N27" i="68"/>
  <c r="N28" i="68"/>
  <c r="M29" i="68"/>
  <c r="O29" i="68" s="1"/>
  <c r="N29" i="68"/>
  <c r="I38" i="67"/>
  <c r="F38" i="67"/>
  <c r="I37" i="67"/>
  <c r="D37" i="67"/>
  <c r="F37" i="67" s="1"/>
  <c r="L36" i="67"/>
  <c r="I36" i="67"/>
  <c r="D36" i="67"/>
  <c r="F36" i="67" s="1"/>
  <c r="F22" i="65"/>
  <c r="F22" i="64"/>
  <c r="E22" i="46"/>
  <c r="N26" i="44"/>
  <c r="M26" i="44"/>
  <c r="O28" i="68" l="1"/>
  <c r="F28" i="68"/>
  <c r="M27" i="68"/>
  <c r="O27" i="68" s="1"/>
  <c r="I26" i="69" l="1"/>
  <c r="F26" i="69"/>
  <c r="I25" i="69"/>
  <c r="F25" i="69"/>
  <c r="I24" i="69"/>
  <c r="F24" i="69"/>
  <c r="I26" i="68"/>
  <c r="F26" i="68"/>
  <c r="I25" i="68"/>
  <c r="F25" i="68"/>
  <c r="I24" i="68"/>
  <c r="F24" i="68"/>
  <c r="I35" i="67"/>
  <c r="F35" i="67"/>
  <c r="I34" i="67"/>
  <c r="F34" i="67"/>
  <c r="I33" i="67"/>
  <c r="F33" i="67"/>
  <c r="M21" i="46"/>
  <c r="K17" i="57" l="1"/>
  <c r="L23" i="67"/>
  <c r="K23" i="67"/>
  <c r="J23" i="67"/>
  <c r="I23" i="67"/>
  <c r="F23" i="67"/>
  <c r="L22" i="67"/>
  <c r="K22" i="67"/>
  <c r="J22" i="67"/>
  <c r="I22" i="67"/>
  <c r="F22" i="67"/>
  <c r="L21" i="67"/>
  <c r="K21" i="67"/>
  <c r="J21" i="67"/>
  <c r="I21" i="67"/>
  <c r="F21" i="67"/>
  <c r="T19" i="43" l="1"/>
  <c r="L35" i="69" l="1"/>
  <c r="I35" i="69"/>
  <c r="F35" i="69"/>
  <c r="L34" i="69"/>
  <c r="I34" i="69"/>
  <c r="F34" i="69"/>
  <c r="L33" i="69"/>
  <c r="I33" i="69"/>
  <c r="F33" i="69"/>
  <c r="L35" i="68"/>
  <c r="I35" i="68"/>
  <c r="F35" i="68"/>
  <c r="L34" i="68"/>
  <c r="I34" i="68"/>
  <c r="F34" i="68"/>
  <c r="L33" i="68"/>
  <c r="I33" i="68"/>
  <c r="F33" i="68"/>
  <c r="L44" i="67"/>
  <c r="I44" i="67"/>
  <c r="F44" i="67"/>
  <c r="L43" i="67"/>
  <c r="I43" i="67"/>
  <c r="F43" i="67"/>
  <c r="L42" i="67"/>
  <c r="I42" i="67"/>
  <c r="F42" i="67"/>
  <c r="L17" i="69" l="1"/>
  <c r="I17" i="69"/>
  <c r="F17" i="69"/>
  <c r="L16" i="69"/>
  <c r="I16" i="69"/>
  <c r="F16" i="69"/>
  <c r="L15" i="69"/>
  <c r="I15" i="69"/>
  <c r="F15" i="69"/>
  <c r="L17" i="68"/>
  <c r="I17" i="68"/>
  <c r="F17" i="68"/>
  <c r="L16" i="68"/>
  <c r="I16" i="68"/>
  <c r="F16" i="68"/>
  <c r="L15" i="68"/>
  <c r="I15" i="68"/>
  <c r="F15" i="68"/>
  <c r="F49" i="67" l="1"/>
  <c r="D33" i="43" l="1"/>
  <c r="B33" i="43"/>
  <c r="C33" i="43"/>
  <c r="E33" i="43"/>
  <c r="F33" i="43"/>
  <c r="K19" i="43"/>
  <c r="J20" i="43"/>
  <c r="K20" i="43"/>
  <c r="K21" i="43"/>
  <c r="J22" i="43"/>
  <c r="K22" i="43"/>
  <c r="J23" i="43"/>
  <c r="K23" i="43"/>
  <c r="J24" i="43"/>
  <c r="K24" i="43"/>
  <c r="J25" i="43"/>
  <c r="K25" i="43"/>
  <c r="J26" i="43"/>
  <c r="K26" i="43"/>
  <c r="J27" i="43"/>
  <c r="K27" i="43"/>
  <c r="J28" i="43"/>
  <c r="K28" i="43"/>
  <c r="J29" i="43"/>
  <c r="K29" i="43"/>
  <c r="J30" i="43"/>
  <c r="K30" i="43"/>
  <c r="J31" i="43"/>
  <c r="K31" i="43"/>
  <c r="J32" i="43"/>
  <c r="K32" i="43"/>
  <c r="G33" i="43"/>
  <c r="H33" i="43"/>
  <c r="I33" i="43"/>
  <c r="L33" i="43"/>
  <c r="M33" i="43"/>
  <c r="N33" i="43"/>
  <c r="J33" i="43" l="1"/>
  <c r="K33" i="43"/>
  <c r="J19" i="43"/>
  <c r="E20" i="42" l="1"/>
  <c r="E21" i="42"/>
  <c r="K17" i="41" l="1"/>
  <c r="K16" i="41"/>
  <c r="G32" i="53" l="1"/>
  <c r="F32" i="53"/>
  <c r="E32" i="53"/>
  <c r="M19" i="58" l="1"/>
  <c r="S20" i="57"/>
  <c r="Q20" i="57"/>
  <c r="S20" i="56"/>
  <c r="M19" i="62"/>
  <c r="L20" i="64"/>
  <c r="L20" i="65"/>
  <c r="L20" i="66"/>
  <c r="K19" i="61"/>
  <c r="D20" i="64"/>
  <c r="G20" i="64" s="1"/>
  <c r="J20" i="64" s="1"/>
  <c r="Q21" i="42"/>
  <c r="AF22" i="43" l="1"/>
  <c r="I19" i="59"/>
  <c r="N19" i="59"/>
  <c r="L19" i="59"/>
  <c r="K19" i="62"/>
  <c r="AA22" i="43"/>
  <c r="K21" i="41"/>
  <c r="J21" i="41"/>
  <c r="O20" i="57"/>
  <c r="M20" i="57"/>
  <c r="K20" i="57"/>
  <c r="I20" i="57"/>
  <c r="G20" i="57"/>
  <c r="E20" i="57"/>
  <c r="C20" i="57" l="1"/>
  <c r="K20" i="46" l="1"/>
  <c r="M20" i="46" s="1"/>
  <c r="P24" i="44"/>
  <c r="O24" i="44"/>
  <c r="W22" i="43"/>
  <c r="AD22" i="43" s="1"/>
  <c r="V22" i="43"/>
  <c r="Y22" i="43" l="1"/>
  <c r="I15" i="58" l="1"/>
  <c r="I16" i="58"/>
  <c r="I17" i="58"/>
  <c r="I18" i="58"/>
  <c r="I19" i="58"/>
  <c r="I20" i="58"/>
  <c r="I21" i="58"/>
  <c r="I22" i="58"/>
  <c r="I23" i="58"/>
  <c r="I24" i="58"/>
  <c r="I25" i="58"/>
  <c r="I26" i="58"/>
  <c r="I27" i="58"/>
  <c r="I28" i="58"/>
  <c r="I29" i="58"/>
  <c r="I14" i="58"/>
  <c r="S19" i="57" l="1"/>
  <c r="M25" i="57" l="1"/>
  <c r="I20" i="59" l="1"/>
  <c r="I21" i="59"/>
  <c r="I22" i="59"/>
  <c r="I23" i="59"/>
  <c r="I24" i="59"/>
  <c r="I25" i="59"/>
  <c r="I26" i="59"/>
  <c r="I27" i="59"/>
  <c r="I28" i="59"/>
  <c r="I29" i="59"/>
  <c r="I14" i="59"/>
  <c r="I15" i="59"/>
  <c r="I16" i="59"/>
  <c r="I17" i="59"/>
  <c r="I18" i="59"/>
  <c r="K56" i="69" l="1"/>
  <c r="J56" i="69"/>
  <c r="H56" i="69"/>
  <c r="G56" i="69"/>
  <c r="E56" i="69"/>
  <c r="D56" i="69"/>
  <c r="K55" i="69"/>
  <c r="L55" i="69" s="1"/>
  <c r="J55" i="69"/>
  <c r="H55" i="69"/>
  <c r="G55" i="69"/>
  <c r="E55" i="69"/>
  <c r="D55" i="69"/>
  <c r="K54" i="69"/>
  <c r="J54" i="69"/>
  <c r="H54" i="69"/>
  <c r="G54" i="69"/>
  <c r="E54" i="69"/>
  <c r="D54" i="69"/>
  <c r="N53" i="69"/>
  <c r="M53" i="69"/>
  <c r="N52" i="69"/>
  <c r="M52" i="69"/>
  <c r="N51" i="69"/>
  <c r="M51" i="69"/>
  <c r="N50" i="69"/>
  <c r="M50" i="69"/>
  <c r="N49" i="69"/>
  <c r="M49" i="69"/>
  <c r="N48" i="69"/>
  <c r="M48" i="69"/>
  <c r="N47" i="69"/>
  <c r="M47" i="69"/>
  <c r="L47" i="69"/>
  <c r="I47" i="69"/>
  <c r="F47" i="69"/>
  <c r="N46" i="69"/>
  <c r="M46" i="69"/>
  <c r="L46" i="69"/>
  <c r="I46" i="69"/>
  <c r="F46" i="69"/>
  <c r="N45" i="69"/>
  <c r="M45" i="69"/>
  <c r="L45" i="69"/>
  <c r="I45" i="69"/>
  <c r="F45" i="69"/>
  <c r="N44" i="69"/>
  <c r="M44" i="69"/>
  <c r="N43" i="69"/>
  <c r="M43" i="69"/>
  <c r="N42" i="69"/>
  <c r="M42" i="69"/>
  <c r="N41" i="69"/>
  <c r="M41" i="69"/>
  <c r="L41" i="69"/>
  <c r="I41" i="69"/>
  <c r="F41" i="69"/>
  <c r="N40" i="69"/>
  <c r="M40" i="69"/>
  <c r="L40" i="69"/>
  <c r="I40" i="69"/>
  <c r="F40" i="69"/>
  <c r="N39" i="69"/>
  <c r="M39" i="69"/>
  <c r="L39" i="69"/>
  <c r="I39" i="69"/>
  <c r="F39" i="69"/>
  <c r="N38" i="69"/>
  <c r="M38" i="69"/>
  <c r="I38" i="69"/>
  <c r="F38" i="69"/>
  <c r="N37" i="69"/>
  <c r="M37" i="69"/>
  <c r="I37" i="69"/>
  <c r="N36" i="69"/>
  <c r="M36" i="69"/>
  <c r="L36" i="69"/>
  <c r="I36" i="69"/>
  <c r="F36" i="69"/>
  <c r="N35" i="69"/>
  <c r="M35" i="69"/>
  <c r="N34" i="69"/>
  <c r="M34" i="69"/>
  <c r="N33" i="69"/>
  <c r="M33" i="69"/>
  <c r="N32" i="69"/>
  <c r="M32" i="69"/>
  <c r="N31" i="69"/>
  <c r="M31" i="69"/>
  <c r="N30" i="69"/>
  <c r="M30" i="69"/>
  <c r="N29" i="69"/>
  <c r="M29" i="69"/>
  <c r="N28" i="69"/>
  <c r="M28" i="69"/>
  <c r="N27" i="69"/>
  <c r="M27" i="69"/>
  <c r="N26" i="69"/>
  <c r="M26" i="69"/>
  <c r="L26" i="69"/>
  <c r="N25" i="69"/>
  <c r="M25" i="69"/>
  <c r="L25" i="69"/>
  <c r="N24" i="69"/>
  <c r="M24" i="69"/>
  <c r="L24" i="69"/>
  <c r="N23" i="69"/>
  <c r="M23" i="69"/>
  <c r="N22" i="69"/>
  <c r="M22" i="69"/>
  <c r="N21" i="69"/>
  <c r="M21" i="69"/>
  <c r="N20" i="69"/>
  <c r="M20" i="69"/>
  <c r="L20" i="69"/>
  <c r="N19" i="69"/>
  <c r="M19" i="69"/>
  <c r="L19" i="69"/>
  <c r="N18" i="69"/>
  <c r="M18" i="69"/>
  <c r="L18" i="69"/>
  <c r="N17" i="69"/>
  <c r="M17" i="69"/>
  <c r="N16" i="69"/>
  <c r="M16" i="69"/>
  <c r="N15" i="69"/>
  <c r="M15" i="69"/>
  <c r="K56" i="68"/>
  <c r="J56" i="68"/>
  <c r="H56" i="68"/>
  <c r="G56" i="68"/>
  <c r="E56" i="68"/>
  <c r="D56" i="68"/>
  <c r="K55" i="68"/>
  <c r="L55" i="68" s="1"/>
  <c r="J55" i="68"/>
  <c r="H55" i="68"/>
  <c r="G55" i="68"/>
  <c r="E55" i="68"/>
  <c r="D55" i="68"/>
  <c r="K54" i="68"/>
  <c r="J54" i="68"/>
  <c r="H54" i="68"/>
  <c r="G54" i="68"/>
  <c r="E54" i="68"/>
  <c r="D54" i="68"/>
  <c r="N53" i="68"/>
  <c r="M53" i="68"/>
  <c r="N52" i="68"/>
  <c r="M52" i="68"/>
  <c r="N51" i="68"/>
  <c r="M51" i="68"/>
  <c r="N50" i="68"/>
  <c r="M50" i="68"/>
  <c r="N49" i="68"/>
  <c r="M49" i="68"/>
  <c r="N48" i="68"/>
  <c r="M48" i="68"/>
  <c r="N47" i="68"/>
  <c r="M47" i="68"/>
  <c r="L47" i="68"/>
  <c r="I47" i="68"/>
  <c r="F47" i="68"/>
  <c r="N46" i="68"/>
  <c r="M46" i="68"/>
  <c r="L46" i="68"/>
  <c r="I46" i="68"/>
  <c r="F46" i="68"/>
  <c r="N45" i="68"/>
  <c r="M45" i="68"/>
  <c r="L45" i="68"/>
  <c r="I45" i="68"/>
  <c r="F45" i="68"/>
  <c r="N44" i="68"/>
  <c r="M44" i="68"/>
  <c r="N43" i="68"/>
  <c r="M43" i="68"/>
  <c r="N42" i="68"/>
  <c r="M42" i="68"/>
  <c r="O42" i="68" s="1"/>
  <c r="N41" i="68"/>
  <c r="M41" i="68"/>
  <c r="L41" i="68"/>
  <c r="I41" i="68"/>
  <c r="F41" i="68"/>
  <c r="N40" i="68"/>
  <c r="M40" i="68"/>
  <c r="L40" i="68"/>
  <c r="I40" i="68"/>
  <c r="F40" i="68"/>
  <c r="N39" i="68"/>
  <c r="M39" i="68"/>
  <c r="L39" i="68"/>
  <c r="I39" i="68"/>
  <c r="F39" i="68"/>
  <c r="N38" i="68"/>
  <c r="M38" i="68"/>
  <c r="I38" i="68"/>
  <c r="F38" i="68"/>
  <c r="N37" i="68"/>
  <c r="M37" i="68"/>
  <c r="I37" i="68"/>
  <c r="F37" i="68"/>
  <c r="N36" i="68"/>
  <c r="M36" i="68"/>
  <c r="L36" i="68"/>
  <c r="I36" i="68"/>
  <c r="F36" i="68"/>
  <c r="N35" i="68"/>
  <c r="M35" i="68"/>
  <c r="N34" i="68"/>
  <c r="M34" i="68"/>
  <c r="N33" i="68"/>
  <c r="M33" i="68"/>
  <c r="N32" i="68"/>
  <c r="M32" i="68"/>
  <c r="N31" i="68"/>
  <c r="M31" i="68"/>
  <c r="N30" i="68"/>
  <c r="M30" i="68"/>
  <c r="N26" i="68"/>
  <c r="M26" i="68"/>
  <c r="L26" i="68"/>
  <c r="N25" i="68"/>
  <c r="M25" i="68"/>
  <c r="L25" i="68"/>
  <c r="N24" i="68"/>
  <c r="M24" i="68"/>
  <c r="L24" i="68"/>
  <c r="N23" i="68"/>
  <c r="M23" i="68"/>
  <c r="N22" i="68"/>
  <c r="M22" i="68"/>
  <c r="N21" i="68"/>
  <c r="M21" i="68"/>
  <c r="N20" i="68"/>
  <c r="M20" i="68"/>
  <c r="L20" i="68"/>
  <c r="N19" i="68"/>
  <c r="M19" i="68"/>
  <c r="L19" i="68"/>
  <c r="N18" i="68"/>
  <c r="M18" i="68"/>
  <c r="L18" i="68"/>
  <c r="N17" i="68"/>
  <c r="M17" i="68"/>
  <c r="N16" i="68"/>
  <c r="M16" i="68"/>
  <c r="N15" i="68"/>
  <c r="M15" i="68"/>
  <c r="H65" i="67"/>
  <c r="G65" i="67"/>
  <c r="E65" i="67"/>
  <c r="D65" i="67"/>
  <c r="H64" i="67"/>
  <c r="G64" i="67"/>
  <c r="E64" i="67"/>
  <c r="D64" i="67"/>
  <c r="H63" i="67"/>
  <c r="G63" i="67"/>
  <c r="E63" i="67"/>
  <c r="D63" i="67"/>
  <c r="N62" i="67"/>
  <c r="M62" i="67"/>
  <c r="N61" i="67"/>
  <c r="M61" i="67"/>
  <c r="N60" i="67"/>
  <c r="M60" i="67"/>
  <c r="N59" i="67"/>
  <c r="M59" i="67"/>
  <c r="N58" i="67"/>
  <c r="M58" i="67"/>
  <c r="N57" i="67"/>
  <c r="M57" i="67"/>
  <c r="N56" i="67"/>
  <c r="M56" i="67"/>
  <c r="L56" i="67"/>
  <c r="I56" i="67"/>
  <c r="F56" i="67"/>
  <c r="N55" i="67"/>
  <c r="M55" i="67"/>
  <c r="I55" i="67"/>
  <c r="F55" i="67"/>
  <c r="N54" i="67"/>
  <c r="M54" i="67"/>
  <c r="L54" i="67"/>
  <c r="I54" i="67"/>
  <c r="F54" i="67"/>
  <c r="N53" i="67"/>
  <c r="M53" i="67"/>
  <c r="N52" i="67"/>
  <c r="M52" i="67"/>
  <c r="N51" i="67"/>
  <c r="M51" i="67"/>
  <c r="N50" i="67"/>
  <c r="M50" i="67"/>
  <c r="L50" i="67"/>
  <c r="I50" i="67"/>
  <c r="F50" i="67"/>
  <c r="N49" i="67"/>
  <c r="M49" i="67"/>
  <c r="L49" i="67"/>
  <c r="I49" i="67"/>
  <c r="N48" i="67"/>
  <c r="M48" i="67"/>
  <c r="L48" i="67"/>
  <c r="I48" i="67"/>
  <c r="F48" i="67"/>
  <c r="N47" i="67"/>
  <c r="M47" i="67"/>
  <c r="L47" i="67"/>
  <c r="I47" i="67"/>
  <c r="F47" i="67"/>
  <c r="N46" i="67"/>
  <c r="M46" i="67"/>
  <c r="L46" i="67"/>
  <c r="I46" i="67"/>
  <c r="F46" i="67"/>
  <c r="N45" i="67"/>
  <c r="M45" i="67"/>
  <c r="L45" i="67"/>
  <c r="I45" i="67"/>
  <c r="F45" i="67"/>
  <c r="N44" i="67"/>
  <c r="M44" i="67"/>
  <c r="N43" i="67"/>
  <c r="M43" i="67"/>
  <c r="N42" i="67"/>
  <c r="M42" i="67"/>
  <c r="N41" i="67"/>
  <c r="M41" i="67"/>
  <c r="N40" i="67"/>
  <c r="M40" i="67"/>
  <c r="N39" i="67"/>
  <c r="M39" i="67"/>
  <c r="N38" i="67"/>
  <c r="M38" i="67"/>
  <c r="N37" i="67"/>
  <c r="M37" i="67"/>
  <c r="N36" i="67"/>
  <c r="M36" i="67"/>
  <c r="N35" i="67"/>
  <c r="M35" i="67"/>
  <c r="L35" i="67"/>
  <c r="N34" i="67"/>
  <c r="M34" i="67"/>
  <c r="L34" i="67"/>
  <c r="N33" i="67"/>
  <c r="M33" i="67"/>
  <c r="L33" i="67"/>
  <c r="N32" i="67"/>
  <c r="M32" i="67"/>
  <c r="L32" i="67"/>
  <c r="I32" i="67"/>
  <c r="F32" i="67"/>
  <c r="N31" i="67"/>
  <c r="M31" i="67"/>
  <c r="L31" i="67"/>
  <c r="I31" i="67"/>
  <c r="F31" i="67"/>
  <c r="N30" i="67"/>
  <c r="M30" i="67"/>
  <c r="L30" i="67"/>
  <c r="I30" i="67"/>
  <c r="F30" i="67"/>
  <c r="N29" i="67"/>
  <c r="M29" i="67"/>
  <c r="L29" i="67"/>
  <c r="I29" i="67"/>
  <c r="F29" i="67"/>
  <c r="N28" i="67"/>
  <c r="M28" i="67"/>
  <c r="L28" i="67"/>
  <c r="I28" i="67"/>
  <c r="F28" i="67"/>
  <c r="N27" i="67"/>
  <c r="M27" i="67"/>
  <c r="L27" i="67"/>
  <c r="I27" i="67"/>
  <c r="F27" i="67"/>
  <c r="N26" i="67"/>
  <c r="M26" i="67"/>
  <c r="N25" i="67"/>
  <c r="M25" i="67"/>
  <c r="N24" i="67"/>
  <c r="M24" i="67"/>
  <c r="K65" i="67"/>
  <c r="M23" i="67"/>
  <c r="K64" i="67"/>
  <c r="M22" i="67"/>
  <c r="K63" i="67"/>
  <c r="M21" i="67"/>
  <c r="N20" i="67"/>
  <c r="M20" i="67"/>
  <c r="N19" i="67"/>
  <c r="M19" i="67"/>
  <c r="N18" i="67"/>
  <c r="M18" i="67"/>
  <c r="N17" i="67"/>
  <c r="M17" i="67"/>
  <c r="L17" i="67"/>
  <c r="I17" i="67"/>
  <c r="F17" i="67"/>
  <c r="N16" i="67"/>
  <c r="M16" i="67"/>
  <c r="L16" i="67"/>
  <c r="I16" i="67"/>
  <c r="F16" i="67"/>
  <c r="N15" i="67"/>
  <c r="M15" i="67"/>
  <c r="L15" i="67"/>
  <c r="I15" i="67"/>
  <c r="F15" i="67"/>
  <c r="O17" i="69" l="1"/>
  <c r="O47" i="69"/>
  <c r="O23" i="69"/>
  <c r="O52" i="69"/>
  <c r="O41" i="67"/>
  <c r="O20" i="67"/>
  <c r="O20" i="69"/>
  <c r="O19" i="69"/>
  <c r="O19" i="68"/>
  <c r="O18" i="67"/>
  <c r="O22" i="69"/>
  <c r="O27" i="69"/>
  <c r="O28" i="69"/>
  <c r="O51" i="69"/>
  <c r="O51" i="68"/>
  <c r="O61" i="67"/>
  <c r="O36" i="69"/>
  <c r="O38" i="68"/>
  <c r="O45" i="67"/>
  <c r="O31" i="69"/>
  <c r="O30" i="69"/>
  <c r="O30" i="68"/>
  <c r="O25" i="69"/>
  <c r="O26" i="68"/>
  <c r="O35" i="67"/>
  <c r="O33" i="67"/>
  <c r="L56" i="68"/>
  <c r="O48" i="68"/>
  <c r="O50" i="68"/>
  <c r="O59" i="67"/>
  <c r="O43" i="68"/>
  <c r="O42" i="69"/>
  <c r="O43" i="69"/>
  <c r="O49" i="67"/>
  <c r="O35" i="69"/>
  <c r="O33" i="69"/>
  <c r="O34" i="68"/>
  <c r="F55" i="68"/>
  <c r="O31" i="67"/>
  <c r="I65" i="67"/>
  <c r="L54" i="69"/>
  <c r="I54" i="69"/>
  <c r="F54" i="68"/>
  <c r="O55" i="67"/>
  <c r="O56" i="67"/>
  <c r="L56" i="69"/>
  <c r="O15" i="69"/>
  <c r="I55" i="69"/>
  <c r="N56" i="69"/>
  <c r="I56" i="69"/>
  <c r="M56" i="69"/>
  <c r="I54" i="68"/>
  <c r="O16" i="68"/>
  <c r="I63" i="67"/>
  <c r="N65" i="67"/>
  <c r="F65" i="67"/>
  <c r="F64" i="67"/>
  <c r="N63" i="67"/>
  <c r="F63" i="67"/>
  <c r="O21" i="69"/>
  <c r="N55" i="69"/>
  <c r="O50" i="69"/>
  <c r="O49" i="69"/>
  <c r="O39" i="69"/>
  <c r="O44" i="69"/>
  <c r="N54" i="69"/>
  <c r="O38" i="69"/>
  <c r="O46" i="69"/>
  <c r="O40" i="69"/>
  <c r="O16" i="69"/>
  <c r="O24" i="69"/>
  <c r="O29" i="69"/>
  <c r="O32" i="69"/>
  <c r="O48" i="69"/>
  <c r="O37" i="69"/>
  <c r="O53" i="69"/>
  <c r="O18" i="69"/>
  <c r="O26" i="69"/>
  <c r="O34" i="69"/>
  <c r="O45" i="69"/>
  <c r="O41" i="69"/>
  <c r="M55" i="69"/>
  <c r="M54" i="69"/>
  <c r="L54" i="68"/>
  <c r="N56" i="68"/>
  <c r="M56" i="68"/>
  <c r="O15" i="68"/>
  <c r="O18" i="68"/>
  <c r="O23" i="68"/>
  <c r="O31" i="68"/>
  <c r="M55" i="68"/>
  <c r="O41" i="68"/>
  <c r="O49" i="68"/>
  <c r="O52" i="68"/>
  <c r="N54" i="68"/>
  <c r="O24" i="68"/>
  <c r="O32" i="68"/>
  <c r="O35" i="68"/>
  <c r="O46" i="68"/>
  <c r="O40" i="68"/>
  <c r="I55" i="68"/>
  <c r="O17" i="68"/>
  <c r="O20" i="68"/>
  <c r="N55" i="68"/>
  <c r="O44" i="68"/>
  <c r="I56" i="68"/>
  <c r="O25" i="68"/>
  <c r="O22" i="68"/>
  <c r="O33" i="68"/>
  <c r="O36" i="68"/>
  <c r="M54" i="68"/>
  <c r="O45" i="68"/>
  <c r="O47" i="68"/>
  <c r="O21" i="68"/>
  <c r="O37" i="68"/>
  <c r="O53" i="68"/>
  <c r="O39" i="68"/>
  <c r="O19" i="67"/>
  <c r="O54" i="67"/>
  <c r="O37" i="67"/>
  <c r="O42" i="67"/>
  <c r="O15" i="67"/>
  <c r="O58" i="67"/>
  <c r="O27" i="67"/>
  <c r="O16" i="67"/>
  <c r="O43" i="67"/>
  <c r="O48" i="67"/>
  <c r="O51" i="67"/>
  <c r="I64" i="67"/>
  <c r="O36" i="67"/>
  <c r="O39" i="67"/>
  <c r="O47" i="67"/>
  <c r="O50" i="67"/>
  <c r="O24" i="67"/>
  <c r="O46" i="67"/>
  <c r="O60" i="67"/>
  <c r="O44" i="67"/>
  <c r="O62" i="67"/>
  <c r="O25" i="67"/>
  <c r="O28" i="67"/>
  <c r="O34" i="67"/>
  <c r="O40" i="67"/>
  <c r="O53" i="67"/>
  <c r="O17" i="67"/>
  <c r="O30" i="67"/>
  <c r="O52" i="67"/>
  <c r="O26" i="67"/>
  <c r="O29" i="67"/>
  <c r="O32" i="67"/>
  <c r="O38" i="67"/>
  <c r="O57" i="67"/>
  <c r="N64" i="67"/>
  <c r="F56" i="69"/>
  <c r="F55" i="69"/>
  <c r="F54" i="69"/>
  <c r="F56" i="68"/>
  <c r="N21" i="67"/>
  <c r="O21" i="67" s="1"/>
  <c r="N22" i="67"/>
  <c r="O22" i="67" s="1"/>
  <c r="N23" i="67"/>
  <c r="O23" i="67" s="1"/>
  <c r="J63" i="67"/>
  <c r="J65" i="67"/>
  <c r="J64" i="67"/>
  <c r="O56" i="69" l="1"/>
  <c r="O56" i="68"/>
  <c r="O55" i="69"/>
  <c r="O54" i="69"/>
  <c r="O54" i="68"/>
  <c r="O55" i="68"/>
  <c r="M64" i="67"/>
  <c r="O64" i="67" s="1"/>
  <c r="L64" i="67"/>
  <c r="M63" i="67"/>
  <c r="O63" i="67" s="1"/>
  <c r="L63" i="67"/>
  <c r="M65" i="67"/>
  <c r="O65" i="67" s="1"/>
  <c r="L65" i="67"/>
  <c r="L16" i="66"/>
  <c r="L17" i="66"/>
  <c r="L18" i="66"/>
  <c r="L19" i="66"/>
  <c r="L21" i="66"/>
  <c r="L22" i="66"/>
  <c r="L23" i="66"/>
  <c r="L24" i="66"/>
  <c r="L25" i="66"/>
  <c r="L26" i="66"/>
  <c r="L27" i="66"/>
  <c r="L28" i="66"/>
  <c r="L29" i="66"/>
  <c r="L30" i="66"/>
  <c r="L15" i="66"/>
  <c r="L16" i="65"/>
  <c r="L17" i="65"/>
  <c r="L18" i="65"/>
  <c r="L19" i="65"/>
  <c r="L21" i="65"/>
  <c r="L22" i="65"/>
  <c r="L23" i="65"/>
  <c r="L24" i="65"/>
  <c r="L25" i="65"/>
  <c r="L26" i="65"/>
  <c r="L27" i="65"/>
  <c r="L28" i="65"/>
  <c r="L29" i="65"/>
  <c r="L30" i="65"/>
  <c r="L15" i="65"/>
  <c r="L16" i="64"/>
  <c r="L17" i="64"/>
  <c r="L18" i="64"/>
  <c r="L19" i="64"/>
  <c r="L21" i="64"/>
  <c r="L22" i="64"/>
  <c r="L23" i="64"/>
  <c r="L24" i="64"/>
  <c r="L25" i="64"/>
  <c r="L26" i="64"/>
  <c r="L27" i="64"/>
  <c r="L28" i="64"/>
  <c r="L29" i="64"/>
  <c r="L30" i="64"/>
  <c r="L15" i="64"/>
  <c r="F31" i="66"/>
  <c r="E31" i="66"/>
  <c r="C31" i="66"/>
  <c r="B31" i="66"/>
  <c r="D30" i="66"/>
  <c r="G30" i="66" s="1"/>
  <c r="J30" i="66" s="1"/>
  <c r="D29" i="66"/>
  <c r="G29" i="66" s="1"/>
  <c r="J29" i="66" s="1"/>
  <c r="D28" i="66"/>
  <c r="G28" i="66" s="1"/>
  <c r="J28" i="66" s="1"/>
  <c r="D27" i="66"/>
  <c r="G27" i="66" s="1"/>
  <c r="J27" i="66" s="1"/>
  <c r="D26" i="66"/>
  <c r="G26" i="66" s="1"/>
  <c r="J26" i="66" s="1"/>
  <c r="D25" i="66"/>
  <c r="G25" i="66" s="1"/>
  <c r="J25" i="66" s="1"/>
  <c r="D24" i="66"/>
  <c r="G24" i="66" s="1"/>
  <c r="J24" i="66" s="1"/>
  <c r="D23" i="66"/>
  <c r="G23" i="66" s="1"/>
  <c r="J23" i="66" s="1"/>
  <c r="D22" i="66"/>
  <c r="G22" i="66" s="1"/>
  <c r="J22" i="66" s="1"/>
  <c r="D21" i="66"/>
  <c r="G21" i="66" s="1"/>
  <c r="J21" i="66" s="1"/>
  <c r="D20" i="66"/>
  <c r="G20" i="66" s="1"/>
  <c r="J20" i="66" s="1"/>
  <c r="D19" i="66"/>
  <c r="G19" i="66" s="1"/>
  <c r="J19" i="66" s="1"/>
  <c r="D18" i="66"/>
  <c r="G18" i="66" s="1"/>
  <c r="J18" i="66" s="1"/>
  <c r="D17" i="66"/>
  <c r="G17" i="66" s="1"/>
  <c r="J17" i="66" s="1"/>
  <c r="D16" i="66"/>
  <c r="G16" i="66" s="1"/>
  <c r="J16" i="66" s="1"/>
  <c r="D15" i="66"/>
  <c r="G15" i="66" s="1"/>
  <c r="F31" i="65"/>
  <c r="E31" i="65"/>
  <c r="C31" i="65"/>
  <c r="B31" i="65"/>
  <c r="D30" i="65"/>
  <c r="G30" i="65" s="1"/>
  <c r="J30" i="65" s="1"/>
  <c r="D29" i="65"/>
  <c r="G29" i="65" s="1"/>
  <c r="J29" i="65" s="1"/>
  <c r="D28" i="65"/>
  <c r="G28" i="65" s="1"/>
  <c r="J28" i="65" s="1"/>
  <c r="D27" i="65"/>
  <c r="G27" i="65" s="1"/>
  <c r="J27" i="65" s="1"/>
  <c r="D26" i="65"/>
  <c r="G26" i="65" s="1"/>
  <c r="J26" i="65" s="1"/>
  <c r="D25" i="65"/>
  <c r="G25" i="65" s="1"/>
  <c r="J25" i="65" s="1"/>
  <c r="D24" i="65"/>
  <c r="G24" i="65" s="1"/>
  <c r="J24" i="65" s="1"/>
  <c r="D23" i="65"/>
  <c r="G23" i="65" s="1"/>
  <c r="J23" i="65" s="1"/>
  <c r="D22" i="65"/>
  <c r="G22" i="65" s="1"/>
  <c r="J22" i="65" s="1"/>
  <c r="D21" i="65"/>
  <c r="G21" i="65" s="1"/>
  <c r="J21" i="65" s="1"/>
  <c r="D20" i="65"/>
  <c r="G20" i="65" s="1"/>
  <c r="J20" i="65" s="1"/>
  <c r="D19" i="65"/>
  <c r="J19" i="65" s="1"/>
  <c r="D18" i="65"/>
  <c r="G18" i="65" s="1"/>
  <c r="J18" i="65" s="1"/>
  <c r="D17" i="65"/>
  <c r="G17" i="65" s="1"/>
  <c r="J17" i="65" s="1"/>
  <c r="D16" i="65"/>
  <c r="G16" i="65" s="1"/>
  <c r="J16" i="65" s="1"/>
  <c r="D15" i="65"/>
  <c r="F31" i="64"/>
  <c r="E31" i="64"/>
  <c r="C31" i="64"/>
  <c r="B31" i="64"/>
  <c r="D30" i="64"/>
  <c r="D29" i="64"/>
  <c r="D28" i="64"/>
  <c r="D27" i="64"/>
  <c r="D26" i="64"/>
  <c r="D25" i="64"/>
  <c r="D24" i="64"/>
  <c r="D23" i="64"/>
  <c r="D22" i="64"/>
  <c r="D21" i="64"/>
  <c r="D19" i="64"/>
  <c r="D18" i="64"/>
  <c r="D17" i="64"/>
  <c r="D16" i="64"/>
  <c r="D15" i="64"/>
  <c r="AF17" i="43" s="1"/>
  <c r="G27" i="64" l="1"/>
  <c r="J27" i="64" s="1"/>
  <c r="AF29" i="43"/>
  <c r="G28" i="64"/>
  <c r="J28" i="64" s="1"/>
  <c r="AF30" i="43"/>
  <c r="G26" i="64"/>
  <c r="J26" i="64" s="1"/>
  <c r="AF28" i="43"/>
  <c r="G21" i="64"/>
  <c r="J21" i="64" s="1"/>
  <c r="AF23" i="43"/>
  <c r="G23" i="64"/>
  <c r="J23" i="64" s="1"/>
  <c r="AF25" i="43"/>
  <c r="G16" i="64"/>
  <c r="J16" i="64" s="1"/>
  <c r="AF18" i="43"/>
  <c r="G24" i="64"/>
  <c r="J24" i="64" s="1"/>
  <c r="AF26" i="43"/>
  <c r="G29" i="64"/>
  <c r="J29" i="64" s="1"/>
  <c r="AF31" i="43"/>
  <c r="G19" i="64"/>
  <c r="J19" i="64" s="1"/>
  <c r="AF21" i="43"/>
  <c r="G17" i="64"/>
  <c r="J17" i="64" s="1"/>
  <c r="AF19" i="43"/>
  <c r="G18" i="64"/>
  <c r="J18" i="64" s="1"/>
  <c r="AF20" i="43"/>
  <c r="G22" i="64"/>
  <c r="J22" i="64" s="1"/>
  <c r="AF24" i="43"/>
  <c r="G30" i="64"/>
  <c r="J30" i="64" s="1"/>
  <c r="AF32" i="43"/>
  <c r="G25" i="64"/>
  <c r="J25" i="64" s="1"/>
  <c r="AF27" i="43"/>
  <c r="D31" i="64"/>
  <c r="AF33" i="43" s="1"/>
  <c r="D31" i="65"/>
  <c r="G15" i="65"/>
  <c r="G31" i="65" s="1"/>
  <c r="D31" i="66"/>
  <c r="G31" i="66"/>
  <c r="G15" i="64"/>
  <c r="J15" i="66"/>
  <c r="J31" i="66" s="1"/>
  <c r="J15" i="65" l="1"/>
  <c r="J31" i="65" s="1"/>
  <c r="G31" i="64"/>
  <c r="J15" i="64"/>
  <c r="J31" i="64" s="1"/>
  <c r="F30" i="61" l="1"/>
  <c r="I14" i="61"/>
  <c r="K15" i="62"/>
  <c r="K16" i="62"/>
  <c r="K17" i="62"/>
  <c r="K18" i="62"/>
  <c r="K20" i="62"/>
  <c r="K21" i="62"/>
  <c r="K22" i="62"/>
  <c r="K23" i="62"/>
  <c r="K24" i="62"/>
  <c r="K25" i="62"/>
  <c r="K26" i="62"/>
  <c r="K27" i="62"/>
  <c r="K28" i="62"/>
  <c r="K29" i="62"/>
  <c r="K14" i="62"/>
  <c r="H30" i="62" l="1"/>
  <c r="G30" i="62"/>
  <c r="D30" i="62"/>
  <c r="I30" i="62"/>
  <c r="F30" i="62"/>
  <c r="E30" i="62"/>
  <c r="C30" i="62"/>
  <c r="B30" i="62"/>
  <c r="M29" i="62"/>
  <c r="M28" i="62"/>
  <c r="M27" i="62"/>
  <c r="M26" i="62"/>
  <c r="M25" i="62"/>
  <c r="M24" i="62"/>
  <c r="M23" i="62"/>
  <c r="M22" i="62"/>
  <c r="M21" i="62"/>
  <c r="M20" i="62"/>
  <c r="M18" i="62"/>
  <c r="M17" i="62"/>
  <c r="M16" i="62"/>
  <c r="M15" i="62"/>
  <c r="M14" i="62"/>
  <c r="G30" i="61"/>
  <c r="E30" i="61"/>
  <c r="D30" i="61"/>
  <c r="C30" i="61"/>
  <c r="B30" i="61"/>
  <c r="K29" i="61"/>
  <c r="I29" i="61"/>
  <c r="K28" i="61"/>
  <c r="I28" i="61"/>
  <c r="K27" i="61"/>
  <c r="I27" i="61"/>
  <c r="K26" i="61"/>
  <c r="I26" i="61"/>
  <c r="K25" i="61"/>
  <c r="I25" i="61"/>
  <c r="K24" i="61"/>
  <c r="I24" i="61"/>
  <c r="K23" i="61"/>
  <c r="I23" i="61"/>
  <c r="K22" i="61"/>
  <c r="I22" i="61"/>
  <c r="K21" i="61"/>
  <c r="I21" i="61"/>
  <c r="K20" i="61"/>
  <c r="I20" i="61"/>
  <c r="I19" i="61"/>
  <c r="K18" i="61"/>
  <c r="I18" i="61"/>
  <c r="K17" i="61"/>
  <c r="I17" i="61"/>
  <c r="K16" i="61"/>
  <c r="I16" i="61"/>
  <c r="K15" i="61"/>
  <c r="I15" i="61"/>
  <c r="K14" i="61"/>
  <c r="K30" i="62" l="1"/>
  <c r="I30" i="61"/>
  <c r="I30" i="59"/>
  <c r="H30" i="59"/>
  <c r="G30" i="59"/>
  <c r="F30" i="59"/>
  <c r="E30" i="59"/>
  <c r="D30" i="59"/>
  <c r="C30" i="59"/>
  <c r="B30" i="59"/>
  <c r="N29" i="59"/>
  <c r="L29" i="59"/>
  <c r="N28" i="59"/>
  <c r="L28" i="59"/>
  <c r="N27" i="59"/>
  <c r="L27" i="59"/>
  <c r="N26" i="59"/>
  <c r="L26" i="59"/>
  <c r="N25" i="59"/>
  <c r="L25" i="59"/>
  <c r="N24" i="59"/>
  <c r="L24" i="59"/>
  <c r="N23" i="59"/>
  <c r="L23" i="59"/>
  <c r="N22" i="59"/>
  <c r="L22" i="59"/>
  <c r="N21" i="59"/>
  <c r="L21" i="59"/>
  <c r="N20" i="59"/>
  <c r="L20" i="59"/>
  <c r="N18" i="59"/>
  <c r="L18" i="59"/>
  <c r="N17" i="59"/>
  <c r="L17" i="59"/>
  <c r="N16" i="59"/>
  <c r="L16" i="59"/>
  <c r="N15" i="59"/>
  <c r="L15" i="59"/>
  <c r="N14" i="59"/>
  <c r="L14" i="59"/>
  <c r="H30" i="58"/>
  <c r="G30" i="58"/>
  <c r="F30" i="58"/>
  <c r="E30" i="58"/>
  <c r="D30" i="58"/>
  <c r="C30" i="58"/>
  <c r="B30" i="58"/>
  <c r="M29" i="58"/>
  <c r="K29" i="58"/>
  <c r="M28" i="58"/>
  <c r="K28" i="58"/>
  <c r="M27" i="58"/>
  <c r="K27" i="58"/>
  <c r="M26" i="58"/>
  <c r="K26" i="58"/>
  <c r="M25" i="58"/>
  <c r="K25" i="58"/>
  <c r="M24" i="58"/>
  <c r="K24" i="58"/>
  <c r="M23" i="58"/>
  <c r="K23" i="58"/>
  <c r="M22" i="58"/>
  <c r="K22" i="58"/>
  <c r="M21" i="58"/>
  <c r="K21" i="58"/>
  <c r="M20" i="58"/>
  <c r="K20" i="58"/>
  <c r="K19" i="58"/>
  <c r="M18" i="58"/>
  <c r="K18" i="58"/>
  <c r="M17" i="58"/>
  <c r="K17" i="58"/>
  <c r="M16" i="58"/>
  <c r="K16" i="58"/>
  <c r="M15" i="58"/>
  <c r="K15" i="58"/>
  <c r="M14" i="58"/>
  <c r="K14" i="58"/>
  <c r="N31" i="57"/>
  <c r="L31" i="57"/>
  <c r="J31" i="57"/>
  <c r="H31" i="57"/>
  <c r="F31" i="57"/>
  <c r="D31" i="57"/>
  <c r="B31" i="57"/>
  <c r="S30" i="57"/>
  <c r="Q30" i="57"/>
  <c r="O30" i="57"/>
  <c r="M30" i="57"/>
  <c r="K30" i="57"/>
  <c r="I30" i="57"/>
  <c r="G30" i="57"/>
  <c r="E30" i="57"/>
  <c r="S29" i="57"/>
  <c r="Q29" i="57"/>
  <c r="O29" i="57"/>
  <c r="M29" i="57"/>
  <c r="K29" i="57"/>
  <c r="I29" i="57"/>
  <c r="G29" i="57"/>
  <c r="E29" i="57"/>
  <c r="S28" i="57"/>
  <c r="Q28" i="57"/>
  <c r="O28" i="57"/>
  <c r="M28" i="57"/>
  <c r="K28" i="57"/>
  <c r="I28" i="57"/>
  <c r="G28" i="57"/>
  <c r="E28" i="57"/>
  <c r="S27" i="57"/>
  <c r="Q27" i="57"/>
  <c r="O27" i="57"/>
  <c r="M27" i="57"/>
  <c r="K27" i="57"/>
  <c r="I27" i="57"/>
  <c r="G27" i="57"/>
  <c r="E27" i="57"/>
  <c r="S26" i="57"/>
  <c r="Q26" i="57"/>
  <c r="O26" i="57"/>
  <c r="M26" i="57"/>
  <c r="K26" i="57"/>
  <c r="I26" i="57"/>
  <c r="G26" i="57"/>
  <c r="E26" i="57"/>
  <c r="S25" i="57"/>
  <c r="Q25" i="57"/>
  <c r="O25" i="57"/>
  <c r="K25" i="57"/>
  <c r="I25" i="57"/>
  <c r="G25" i="57"/>
  <c r="E25" i="57"/>
  <c r="S24" i="57"/>
  <c r="Q24" i="57"/>
  <c r="O24" i="57"/>
  <c r="M24" i="57"/>
  <c r="K24" i="57"/>
  <c r="I24" i="57"/>
  <c r="G24" i="57"/>
  <c r="E24" i="57"/>
  <c r="S23" i="57"/>
  <c r="Q23" i="57"/>
  <c r="O23" i="57"/>
  <c r="M23" i="57"/>
  <c r="K23" i="57"/>
  <c r="I23" i="57"/>
  <c r="G23" i="57"/>
  <c r="E23" i="57"/>
  <c r="S22" i="57"/>
  <c r="Q22" i="57"/>
  <c r="O22" i="57"/>
  <c r="M22" i="57"/>
  <c r="K22" i="57"/>
  <c r="I22" i="57"/>
  <c r="G22" i="57"/>
  <c r="E22" i="57"/>
  <c r="S21" i="57"/>
  <c r="Q21" i="57"/>
  <c r="O21" i="57"/>
  <c r="M21" i="57"/>
  <c r="K21" i="57"/>
  <c r="I21" i="57"/>
  <c r="G21" i="57"/>
  <c r="E21" i="57"/>
  <c r="Q19" i="57"/>
  <c r="O19" i="57"/>
  <c r="M19" i="57"/>
  <c r="K19" i="57"/>
  <c r="I19" i="57"/>
  <c r="G19" i="57"/>
  <c r="E19" i="57"/>
  <c r="S18" i="57"/>
  <c r="Q18" i="57"/>
  <c r="O18" i="57"/>
  <c r="M18" i="57"/>
  <c r="K18" i="57"/>
  <c r="I18" i="57"/>
  <c r="G18" i="57"/>
  <c r="E18" i="57"/>
  <c r="S17" i="57"/>
  <c r="Q17" i="57"/>
  <c r="O17" i="57"/>
  <c r="M17" i="57"/>
  <c r="I17" i="57"/>
  <c r="G17" i="57"/>
  <c r="E17" i="57"/>
  <c r="S16" i="57"/>
  <c r="Q16" i="57"/>
  <c r="O16" i="57"/>
  <c r="M16" i="57"/>
  <c r="K16" i="57"/>
  <c r="I16" i="57"/>
  <c r="G16" i="57"/>
  <c r="E16" i="57"/>
  <c r="S15" i="57"/>
  <c r="Q15" i="57"/>
  <c r="O15" i="57"/>
  <c r="M15" i="57"/>
  <c r="K15" i="57"/>
  <c r="I15" i="57"/>
  <c r="G15" i="57"/>
  <c r="E15" i="57"/>
  <c r="N31" i="56"/>
  <c r="L31" i="56"/>
  <c r="J31" i="56"/>
  <c r="H31" i="56"/>
  <c r="F31" i="56"/>
  <c r="D31" i="56"/>
  <c r="B31" i="56"/>
  <c r="S30" i="56"/>
  <c r="Q30" i="56"/>
  <c r="O30" i="56"/>
  <c r="M30" i="56"/>
  <c r="K30" i="56"/>
  <c r="I30" i="56"/>
  <c r="G30" i="56"/>
  <c r="E30" i="56"/>
  <c r="S29" i="56"/>
  <c r="Q29" i="56"/>
  <c r="O29" i="56"/>
  <c r="M29" i="56"/>
  <c r="K29" i="56"/>
  <c r="I29" i="56"/>
  <c r="G29" i="56"/>
  <c r="E29" i="56"/>
  <c r="S28" i="56"/>
  <c r="Q28" i="56"/>
  <c r="O28" i="56"/>
  <c r="M28" i="56"/>
  <c r="K28" i="56"/>
  <c r="I28" i="56"/>
  <c r="G28" i="56"/>
  <c r="E28" i="56"/>
  <c r="S27" i="56"/>
  <c r="Q27" i="56"/>
  <c r="O27" i="56"/>
  <c r="M27" i="56"/>
  <c r="K27" i="56"/>
  <c r="I27" i="56"/>
  <c r="G27" i="56"/>
  <c r="E27" i="56"/>
  <c r="S26" i="56"/>
  <c r="Q26" i="56"/>
  <c r="O26" i="56"/>
  <c r="M26" i="56"/>
  <c r="K26" i="56"/>
  <c r="I26" i="56"/>
  <c r="G26" i="56"/>
  <c r="E26" i="56"/>
  <c r="S25" i="56"/>
  <c r="Q25" i="56"/>
  <c r="O25" i="56"/>
  <c r="M25" i="56"/>
  <c r="K25" i="56"/>
  <c r="I25" i="56"/>
  <c r="G25" i="56"/>
  <c r="E25" i="56"/>
  <c r="S24" i="56"/>
  <c r="Q24" i="56"/>
  <c r="O24" i="56"/>
  <c r="M24" i="56"/>
  <c r="K24" i="56"/>
  <c r="I24" i="56"/>
  <c r="G24" i="56"/>
  <c r="E24" i="56"/>
  <c r="S23" i="56"/>
  <c r="Q23" i="56"/>
  <c r="O23" i="56"/>
  <c r="M23" i="56"/>
  <c r="K23" i="56"/>
  <c r="I23" i="56"/>
  <c r="G23" i="56"/>
  <c r="E23" i="56"/>
  <c r="S22" i="56"/>
  <c r="Q22" i="56"/>
  <c r="O22" i="56"/>
  <c r="M22" i="56"/>
  <c r="K22" i="56"/>
  <c r="I22" i="56"/>
  <c r="G22" i="56"/>
  <c r="E22" i="56"/>
  <c r="S21" i="56"/>
  <c r="Q21" i="56"/>
  <c r="O21" i="56"/>
  <c r="M21" i="56"/>
  <c r="K21" i="56"/>
  <c r="I21" i="56"/>
  <c r="G21" i="56"/>
  <c r="E21" i="56"/>
  <c r="Q20" i="56"/>
  <c r="O20" i="56"/>
  <c r="M20" i="56"/>
  <c r="K20" i="56"/>
  <c r="I20" i="56"/>
  <c r="G20" i="56"/>
  <c r="E20" i="56"/>
  <c r="S19" i="56"/>
  <c r="Q19" i="56"/>
  <c r="O19" i="56"/>
  <c r="M19" i="56"/>
  <c r="K19" i="56"/>
  <c r="I19" i="56"/>
  <c r="G19" i="56"/>
  <c r="E19" i="56"/>
  <c r="S18" i="56"/>
  <c r="Q18" i="56"/>
  <c r="O18" i="56"/>
  <c r="M18" i="56"/>
  <c r="K18" i="56"/>
  <c r="I18" i="56"/>
  <c r="G18" i="56"/>
  <c r="E18" i="56"/>
  <c r="S17" i="56"/>
  <c r="Q17" i="56"/>
  <c r="O17" i="56"/>
  <c r="M17" i="56"/>
  <c r="K17" i="56"/>
  <c r="I17" i="56"/>
  <c r="G17" i="56"/>
  <c r="E17" i="56"/>
  <c r="S16" i="56"/>
  <c r="Q16" i="56"/>
  <c r="O16" i="56"/>
  <c r="M16" i="56"/>
  <c r="K16" i="56"/>
  <c r="I16" i="56"/>
  <c r="G16" i="56"/>
  <c r="E16" i="56"/>
  <c r="S15" i="56"/>
  <c r="Q15" i="56"/>
  <c r="O15" i="56"/>
  <c r="M15" i="56"/>
  <c r="K15" i="56"/>
  <c r="I15" i="56"/>
  <c r="G15" i="56"/>
  <c r="E15" i="56"/>
  <c r="N32" i="53"/>
  <c r="M32" i="53"/>
  <c r="L32" i="53"/>
  <c r="K32" i="53"/>
  <c r="J32" i="53"/>
  <c r="I32" i="53"/>
  <c r="H32" i="53"/>
  <c r="D32" i="53"/>
  <c r="C32" i="53"/>
  <c r="B32" i="53"/>
  <c r="O31" i="46"/>
  <c r="N31" i="46"/>
  <c r="L31" i="46"/>
  <c r="J31" i="46"/>
  <c r="I31" i="46"/>
  <c r="H31" i="46"/>
  <c r="G31" i="46"/>
  <c r="F31" i="46"/>
  <c r="E31" i="46"/>
  <c r="D31" i="46"/>
  <c r="C31" i="46"/>
  <c r="B31" i="46"/>
  <c r="K30" i="46"/>
  <c r="M30" i="46" s="1"/>
  <c r="K29" i="46"/>
  <c r="M29" i="46" s="1"/>
  <c r="K28" i="46"/>
  <c r="M28" i="46" s="1"/>
  <c r="K27" i="46"/>
  <c r="M27" i="46" s="1"/>
  <c r="K26" i="46"/>
  <c r="M26" i="46" s="1"/>
  <c r="K25" i="46"/>
  <c r="M25" i="46" s="1"/>
  <c r="K24" i="46"/>
  <c r="M24" i="46" s="1"/>
  <c r="K23" i="46"/>
  <c r="M23" i="46" s="1"/>
  <c r="K22" i="46"/>
  <c r="M22" i="46" s="1"/>
  <c r="K21" i="46"/>
  <c r="M19" i="46"/>
  <c r="K18" i="46"/>
  <c r="M18" i="46" s="1"/>
  <c r="M17" i="46"/>
  <c r="K16" i="46"/>
  <c r="M16" i="46" s="1"/>
  <c r="K15" i="46"/>
  <c r="L32" i="45"/>
  <c r="J32" i="45"/>
  <c r="I32" i="45"/>
  <c r="H32" i="45"/>
  <c r="G32" i="45"/>
  <c r="F32" i="45"/>
  <c r="E32" i="45"/>
  <c r="D32" i="45"/>
  <c r="C32" i="45"/>
  <c r="B32" i="45"/>
  <c r="K31" i="45"/>
  <c r="M31" i="45" s="1"/>
  <c r="K30" i="45"/>
  <c r="M30" i="45" s="1"/>
  <c r="K29" i="45"/>
  <c r="M29" i="45" s="1"/>
  <c r="K28" i="45"/>
  <c r="M28" i="45" s="1"/>
  <c r="K27" i="45"/>
  <c r="M27" i="45" s="1"/>
  <c r="K26" i="45"/>
  <c r="M26" i="45" s="1"/>
  <c r="K25" i="45"/>
  <c r="M25" i="45" s="1"/>
  <c r="K24" i="45"/>
  <c r="M24" i="45" s="1"/>
  <c r="K23" i="45"/>
  <c r="M23" i="45" s="1"/>
  <c r="K22" i="45"/>
  <c r="M22" i="45" s="1"/>
  <c r="K21" i="45"/>
  <c r="M21" i="45" s="1"/>
  <c r="P20" i="46" s="1"/>
  <c r="K20" i="45"/>
  <c r="M20" i="45" s="1"/>
  <c r="K19" i="45"/>
  <c r="M19" i="45" s="1"/>
  <c r="K18" i="45"/>
  <c r="M18" i="45" s="1"/>
  <c r="K17" i="45"/>
  <c r="M17" i="45" s="1"/>
  <c r="K16" i="45"/>
  <c r="N35" i="44"/>
  <c r="M35" i="44"/>
  <c r="L35" i="44"/>
  <c r="K35" i="44"/>
  <c r="J35" i="44"/>
  <c r="I35" i="44"/>
  <c r="H35" i="44"/>
  <c r="G35" i="44"/>
  <c r="F35" i="44"/>
  <c r="E35" i="44"/>
  <c r="D35" i="44"/>
  <c r="C35" i="44"/>
  <c r="B35" i="44"/>
  <c r="P34" i="44"/>
  <c r="O34" i="44"/>
  <c r="P33" i="44"/>
  <c r="O33" i="44"/>
  <c r="P32" i="44"/>
  <c r="O32" i="44"/>
  <c r="P31" i="44"/>
  <c r="O31" i="44"/>
  <c r="P30" i="44"/>
  <c r="O30" i="44"/>
  <c r="P29" i="44"/>
  <c r="O29" i="44"/>
  <c r="P28" i="44"/>
  <c r="O28" i="44"/>
  <c r="P27" i="44"/>
  <c r="O27" i="44"/>
  <c r="P26" i="44"/>
  <c r="O26" i="44"/>
  <c r="P25" i="44"/>
  <c r="O25" i="44"/>
  <c r="P23" i="44"/>
  <c r="O23" i="44"/>
  <c r="P22" i="44"/>
  <c r="O22" i="44"/>
  <c r="P21" i="44"/>
  <c r="O21" i="44"/>
  <c r="P20" i="44"/>
  <c r="O20" i="44"/>
  <c r="P19" i="44"/>
  <c r="O19" i="44"/>
  <c r="U33" i="43"/>
  <c r="T33" i="43"/>
  <c r="S33" i="43"/>
  <c r="R33" i="43"/>
  <c r="Q33" i="43"/>
  <c r="P33" i="43"/>
  <c r="O33" i="43"/>
  <c r="AA32" i="43"/>
  <c r="W32" i="43"/>
  <c r="V32" i="43"/>
  <c r="AA31" i="43"/>
  <c r="W31" i="43"/>
  <c r="V31" i="43"/>
  <c r="AA30" i="43"/>
  <c r="W30" i="43"/>
  <c r="V30" i="43"/>
  <c r="AA29" i="43"/>
  <c r="W29" i="43"/>
  <c r="V29" i="43"/>
  <c r="AA28" i="43"/>
  <c r="W28" i="43"/>
  <c r="V28" i="43"/>
  <c r="AA27" i="43"/>
  <c r="W27" i="43"/>
  <c r="V27" i="43"/>
  <c r="AA26" i="43"/>
  <c r="W26" i="43"/>
  <c r="V26" i="43"/>
  <c r="AA25" i="43"/>
  <c r="W25" i="43"/>
  <c r="V25" i="43"/>
  <c r="AA24" i="43"/>
  <c r="W24" i="43"/>
  <c r="V24" i="43"/>
  <c r="AA23" i="43"/>
  <c r="W23" i="43"/>
  <c r="V23" i="43"/>
  <c r="AA21" i="43"/>
  <c r="W21" i="43"/>
  <c r="AA20" i="43"/>
  <c r="W20" i="43"/>
  <c r="V20" i="43"/>
  <c r="AA19" i="43"/>
  <c r="W19" i="43"/>
  <c r="V19" i="43"/>
  <c r="AA18" i="43"/>
  <c r="W18" i="43"/>
  <c r="V18" i="43"/>
  <c r="K18" i="43"/>
  <c r="J18" i="43"/>
  <c r="AA17" i="43"/>
  <c r="W17" i="43"/>
  <c r="V17" i="43"/>
  <c r="K17" i="43"/>
  <c r="J17" i="43"/>
  <c r="L32" i="42"/>
  <c r="K32" i="42"/>
  <c r="J32" i="42"/>
  <c r="I32" i="42"/>
  <c r="H32" i="42"/>
  <c r="G32" i="42"/>
  <c r="F32" i="42"/>
  <c r="D32" i="42"/>
  <c r="C32" i="42"/>
  <c r="B32" i="42"/>
  <c r="Q31" i="42"/>
  <c r="M31" i="42"/>
  <c r="E31" i="42"/>
  <c r="Q30" i="42"/>
  <c r="M30" i="42"/>
  <c r="E30" i="42"/>
  <c r="Q29" i="42"/>
  <c r="M29" i="42"/>
  <c r="E29" i="42"/>
  <c r="Q28" i="42"/>
  <c r="M28" i="42"/>
  <c r="E28" i="42"/>
  <c r="Q27" i="42"/>
  <c r="M27" i="42"/>
  <c r="E27" i="42"/>
  <c r="Q26" i="42"/>
  <c r="M26" i="42"/>
  <c r="E26" i="42"/>
  <c r="Q25" i="42"/>
  <c r="M25" i="42"/>
  <c r="E25" i="42"/>
  <c r="Q24" i="42"/>
  <c r="M24" i="42"/>
  <c r="E24" i="42"/>
  <c r="Q23" i="42"/>
  <c r="M23" i="42"/>
  <c r="E23" i="42"/>
  <c r="Q22" i="42"/>
  <c r="M22" i="42"/>
  <c r="E22" i="42"/>
  <c r="M21" i="42"/>
  <c r="Q20" i="42"/>
  <c r="M20" i="42"/>
  <c r="O20" i="42" s="1"/>
  <c r="Q19" i="42"/>
  <c r="M19" i="42"/>
  <c r="E19" i="42"/>
  <c r="Q18" i="42"/>
  <c r="M18" i="42"/>
  <c r="E18" i="42"/>
  <c r="Q17" i="42"/>
  <c r="M17" i="42"/>
  <c r="E17" i="42"/>
  <c r="Q16" i="42"/>
  <c r="M16" i="42"/>
  <c r="E16" i="42"/>
  <c r="I32" i="41"/>
  <c r="H32" i="41"/>
  <c r="L31" i="66" s="1"/>
  <c r="G32" i="41"/>
  <c r="F32" i="41"/>
  <c r="L31" i="65" s="1"/>
  <c r="E32" i="41"/>
  <c r="M30" i="62" s="1"/>
  <c r="D32" i="41"/>
  <c r="K30" i="61"/>
  <c r="B32" i="41"/>
  <c r="M30" i="58" s="1"/>
  <c r="K31" i="41"/>
  <c r="J31" i="41"/>
  <c r="K30" i="41"/>
  <c r="J30" i="41"/>
  <c r="K29" i="41"/>
  <c r="J29" i="41"/>
  <c r="K28" i="41"/>
  <c r="J28" i="41"/>
  <c r="K27" i="41"/>
  <c r="J27" i="41"/>
  <c r="K26" i="41"/>
  <c r="J26" i="41"/>
  <c r="K25" i="41"/>
  <c r="J25" i="41"/>
  <c r="K24" i="41"/>
  <c r="J24" i="41"/>
  <c r="K23" i="41"/>
  <c r="J23" i="41"/>
  <c r="K22" i="41"/>
  <c r="J22" i="41"/>
  <c r="K20" i="41"/>
  <c r="J20" i="41"/>
  <c r="K19" i="41"/>
  <c r="J19" i="41"/>
  <c r="K18" i="41"/>
  <c r="J18" i="41"/>
  <c r="J17" i="41"/>
  <c r="J16" i="41"/>
  <c r="O28" i="42" l="1"/>
  <c r="P29" i="46"/>
  <c r="P25" i="46"/>
  <c r="P21" i="46"/>
  <c r="P24" i="46"/>
  <c r="P28" i="46"/>
  <c r="L30" i="59"/>
  <c r="Q31" i="57"/>
  <c r="P26" i="46"/>
  <c r="P27" i="46"/>
  <c r="P23" i="46"/>
  <c r="P22" i="46"/>
  <c r="P30" i="46"/>
  <c r="Y21" i="43"/>
  <c r="Y18" i="43"/>
  <c r="C26" i="57"/>
  <c r="C16" i="57"/>
  <c r="AD19" i="43"/>
  <c r="I30" i="58"/>
  <c r="C29" i="56"/>
  <c r="C21" i="56"/>
  <c r="C22" i="56"/>
  <c r="C30" i="56"/>
  <c r="C28" i="56"/>
  <c r="C26" i="56"/>
  <c r="C23" i="56"/>
  <c r="C19" i="56"/>
  <c r="C18" i="56"/>
  <c r="Q31" i="56"/>
  <c r="C27" i="56"/>
  <c r="C25" i="56"/>
  <c r="C24" i="56"/>
  <c r="C17" i="56"/>
  <c r="C16" i="56"/>
  <c r="M31" i="56"/>
  <c r="P18" i="46"/>
  <c r="P17" i="46"/>
  <c r="P16" i="46"/>
  <c r="AD21" i="43"/>
  <c r="AD18" i="43"/>
  <c r="O24" i="42"/>
  <c r="O17" i="42"/>
  <c r="O31" i="42"/>
  <c r="O30" i="42"/>
  <c r="O29" i="42"/>
  <c r="O27" i="42"/>
  <c r="O26" i="42"/>
  <c r="O25" i="42"/>
  <c r="O23" i="42"/>
  <c r="O22" i="42"/>
  <c r="O21" i="42"/>
  <c r="O19" i="42"/>
  <c r="O18" i="42"/>
  <c r="E32" i="42"/>
  <c r="K30" i="58"/>
  <c r="C17" i="57"/>
  <c r="C19" i="57"/>
  <c r="Y19" i="43"/>
  <c r="C18" i="57"/>
  <c r="AD20" i="43"/>
  <c r="Y20" i="43"/>
  <c r="C22" i="57"/>
  <c r="Y24" i="43"/>
  <c r="AD24" i="43"/>
  <c r="C30" i="57"/>
  <c r="AD32" i="43"/>
  <c r="Y32" i="43"/>
  <c r="C25" i="57"/>
  <c r="AD27" i="43"/>
  <c r="Y27" i="43"/>
  <c r="C23" i="57"/>
  <c r="AD25" i="43"/>
  <c r="Y25" i="43"/>
  <c r="C21" i="57"/>
  <c r="AD23" i="43"/>
  <c r="Y23" i="43"/>
  <c r="C29" i="57"/>
  <c r="AD31" i="43"/>
  <c r="Y31" i="43"/>
  <c r="C27" i="57"/>
  <c r="AD29" i="43"/>
  <c r="Y29" i="43"/>
  <c r="AD28" i="43"/>
  <c r="Y28" i="43"/>
  <c r="C24" i="57"/>
  <c r="AD26" i="43"/>
  <c r="Y26" i="43"/>
  <c r="C28" i="57"/>
  <c r="G31" i="57"/>
  <c r="O35" i="44"/>
  <c r="AD30" i="43"/>
  <c r="Y30" i="43"/>
  <c r="E31" i="57"/>
  <c r="I31" i="57"/>
  <c r="K31" i="57"/>
  <c r="M31" i="57"/>
  <c r="C15" i="57"/>
  <c r="O31" i="57"/>
  <c r="Q32" i="42"/>
  <c r="C20" i="56"/>
  <c r="I31" i="56"/>
  <c r="P35" i="44"/>
  <c r="V33" i="43"/>
  <c r="W33" i="43"/>
  <c r="AD17" i="43"/>
  <c r="N30" i="59"/>
  <c r="L31" i="64"/>
  <c r="Y17" i="43"/>
  <c r="C15" i="56"/>
  <c r="K31" i="56"/>
  <c r="E31" i="56"/>
  <c r="O31" i="56"/>
  <c r="G31" i="56"/>
  <c r="M32" i="42"/>
  <c r="AA33" i="43"/>
  <c r="K31" i="46"/>
  <c r="P19" i="46"/>
  <c r="K32" i="45"/>
  <c r="M15" i="46"/>
  <c r="J32" i="41"/>
  <c r="K32" i="41"/>
  <c r="S31" i="56"/>
  <c r="S31" i="57"/>
  <c r="M16" i="45"/>
  <c r="M32" i="45" s="1"/>
  <c r="O16" i="42"/>
  <c r="O32" i="42" l="1"/>
  <c r="C31" i="57"/>
  <c r="Y33" i="43"/>
  <c r="AD33" i="43"/>
  <c r="C31" i="56"/>
  <c r="M31" i="46"/>
  <c r="P15" i="46"/>
  <c r="P31" i="46" s="1"/>
</calcChain>
</file>

<file path=xl/sharedStrings.xml><?xml version="1.0" encoding="utf-8"?>
<sst xmlns="http://schemas.openxmlformats.org/spreadsheetml/2006/main" count="1115" uniqueCount="298">
  <si>
    <t>Tabelle 1:</t>
  </si>
  <si>
    <t>2a</t>
  </si>
  <si>
    <t>2b</t>
  </si>
  <si>
    <t>3a</t>
  </si>
  <si>
    <t>3b</t>
  </si>
  <si>
    <t>4a</t>
  </si>
  <si>
    <t>4b</t>
  </si>
  <si>
    <t>5a</t>
  </si>
  <si>
    <t>5b</t>
  </si>
  <si>
    <t>6a</t>
  </si>
  <si>
    <t>6b</t>
  </si>
  <si>
    <t>Land</t>
  </si>
  <si>
    <t>Bundesautobahnen</t>
  </si>
  <si>
    <t>Bundesstraßen</t>
  </si>
  <si>
    <t>Erläuterungen:</t>
  </si>
  <si>
    <t xml:space="preserve">Länge der Bundesautobahnen nach der Zahl der Fahrbahnen und Fahrstreifen - in km </t>
  </si>
  <si>
    <t>2c</t>
  </si>
  <si>
    <t>2d</t>
  </si>
  <si>
    <t>3c</t>
  </si>
  <si>
    <t>3d</t>
  </si>
  <si>
    <t>3e</t>
  </si>
  <si>
    <t>3f</t>
  </si>
  <si>
    <t>3g</t>
  </si>
  <si>
    <t>3h</t>
  </si>
  <si>
    <t>4c</t>
  </si>
  <si>
    <t>4d</t>
  </si>
  <si>
    <t>4e</t>
  </si>
  <si>
    <t>Länge von Autobahnabschnitten</t>
  </si>
  <si>
    <t>insgesamt</t>
  </si>
  <si>
    <t>alle</t>
  </si>
  <si>
    <t>7a</t>
  </si>
  <si>
    <t>7b</t>
  </si>
  <si>
    <t>8a</t>
  </si>
  <si>
    <t>8b</t>
  </si>
  <si>
    <t>9a</t>
  </si>
  <si>
    <t>9b</t>
  </si>
  <si>
    <t>10a</t>
  </si>
  <si>
    <t>10b</t>
  </si>
  <si>
    <t>11a</t>
  </si>
  <si>
    <t>11b</t>
  </si>
  <si>
    <t>1) Hauptbaulast (Bund)</t>
  </si>
  <si>
    <t>Tabelle 2a:</t>
  </si>
  <si>
    <t>freie Strecke</t>
  </si>
  <si>
    <t>Ortsdurchfahrten</t>
  </si>
  <si>
    <t>Gemeindebaulast</t>
  </si>
  <si>
    <t>Abschnittslängen</t>
  </si>
  <si>
    <t>Tabelle 4a:</t>
  </si>
  <si>
    <t>einseitig</t>
  </si>
  <si>
    <t>beidseitig</t>
  </si>
  <si>
    <t>in Hauptbaulast</t>
  </si>
  <si>
    <t>in Gemeindebaulast</t>
  </si>
  <si>
    <t>5c</t>
  </si>
  <si>
    <t>6c</t>
  </si>
  <si>
    <t>a</t>
  </si>
  <si>
    <t>b</t>
  </si>
  <si>
    <t>c</t>
  </si>
  <si>
    <t>Tabelle 4b:</t>
  </si>
  <si>
    <t>Tabelle 4c:</t>
  </si>
  <si>
    <t>Tabelle 5:</t>
  </si>
  <si>
    <t>Fahrstreifen</t>
  </si>
  <si>
    <t>rechter</t>
  </si>
  <si>
    <t>Ersatz aller gebundenen Schichten</t>
  </si>
  <si>
    <t>Fahr-
streifen</t>
  </si>
  <si>
    <t>Ersatz des gesamten
Oberbaus</t>
  </si>
  <si>
    <t>Aufbringen
einer Decke</t>
  </si>
  <si>
    <t>Aufbringen
von mehr als
einer Decke</t>
  </si>
  <si>
    <t>Tabelle 6:</t>
  </si>
  <si>
    <t>Neubau</t>
  </si>
  <si>
    <t>Aufstufung</t>
  </si>
  <si>
    <t>Abstufung</t>
  </si>
  <si>
    <t>Zugang</t>
  </si>
  <si>
    <t>Abgang</t>
  </si>
  <si>
    <t>Tabelle 7:</t>
  </si>
  <si>
    <t>Längenänderungen gegenüber Vorjahr - in km</t>
  </si>
  <si>
    <t>3
u. mehr</t>
  </si>
  <si>
    <t>insge-
samt</t>
  </si>
  <si>
    <t>8
u. mehr</t>
  </si>
  <si>
    <t>4
u. mehr</t>
  </si>
  <si>
    <t>ein-
seitig</t>
  </si>
  <si>
    <t>beid-
seitig</t>
  </si>
  <si>
    <t>6
u. mehr</t>
  </si>
  <si>
    <t>3 
u. mehr</t>
  </si>
  <si>
    <t>Tabelle 2b:</t>
  </si>
  <si>
    <t>Baulast</t>
  </si>
  <si>
    <t xml:space="preserve"> insgesamt</t>
  </si>
  <si>
    <t>Dritter</t>
  </si>
  <si>
    <t xml:space="preserve">insgesamt </t>
  </si>
  <si>
    <t xml:space="preserve"> </t>
  </si>
  <si>
    <t>nur</t>
  </si>
  <si>
    <t>12a</t>
  </si>
  <si>
    <t>12b</t>
  </si>
  <si>
    <t>3) Kreisstraßen sind im Saarland: Landstraßen II. Ordnung</t>
  </si>
  <si>
    <t>1-bahnige BAB
mit Fahrstreifenanzahl</t>
  </si>
  <si>
    <t>2-bahnige BAB
mit Fahrstreifenanzahl</t>
  </si>
  <si>
    <t>Abschnittslängen nach Fahrstreifenanzahl und Baulast</t>
  </si>
  <si>
    <t>1-bahnige BStr. 
mit Fahrstreifenanzahl</t>
  </si>
  <si>
    <t>2-bahnige BStr. 
mit Fahrstreifenanzahl</t>
  </si>
  <si>
    <t xml:space="preserve">Länge der Bundesstraßen nach der Zahl der Fahrbahnen, Fahrstreifen und Baulasten - in km </t>
  </si>
  <si>
    <t>1) ohne Äste</t>
  </si>
  <si>
    <t>Länge der Äste nach der Zahl der Fahrstreifen an Bundesfernstraßen - in km</t>
  </si>
  <si>
    <t>Länge der Standstreifen an Bundesautobahnen - in km</t>
  </si>
  <si>
    <t>2) Landesstraßen sind in Bayern und Sachsen: Staatsstraßen, im Saarland: Landstraßen I. Ordnung</t>
  </si>
  <si>
    <t>Veränderung gegenüber
dem Vorjahr
(Tabelle 1, Spalte 2b)</t>
  </si>
  <si>
    <t>Kontrolle</t>
  </si>
  <si>
    <t>Veränderung gegenüber
dem Vorjahr
(Tabelle 1, Spalte 3b)</t>
  </si>
  <si>
    <t>Ergebniss aus
Tabelle 1,
Spalte 2a</t>
  </si>
  <si>
    <t>Ergebniss aus
Tabelle 2a,
Spalten 2d + 3h</t>
  </si>
  <si>
    <t>Ergebniss aus
Tabelle 2b,
Spalten 6a + 12a</t>
  </si>
  <si>
    <t>Ergebniss aus
Tabelle 1,
Spalte 3a</t>
  </si>
  <si>
    <t>Ergebniss aus
Tabelle 2b,
Spalten 6b + 12b</t>
  </si>
  <si>
    <t>Brandenburg</t>
  </si>
  <si>
    <t>Berlin</t>
  </si>
  <si>
    <t>Bayern</t>
  </si>
  <si>
    <t>Bremen</t>
  </si>
  <si>
    <t>Hessen</t>
  </si>
  <si>
    <t>Hamburg</t>
  </si>
  <si>
    <t>Nordrhein-Westfalen</t>
  </si>
  <si>
    <t>Rheinland-Pfalz</t>
  </si>
  <si>
    <t>Schleswig-Holstein</t>
  </si>
  <si>
    <t>Saarland</t>
  </si>
  <si>
    <t>Sachsen</t>
  </si>
  <si>
    <t>Sachsen-Anhalt</t>
  </si>
  <si>
    <t>Thüringen</t>
  </si>
  <si>
    <t>7c</t>
  </si>
  <si>
    <t>Astlängen</t>
  </si>
  <si>
    <t>Niedersachsen</t>
  </si>
  <si>
    <t>2e</t>
  </si>
  <si>
    <t>4f</t>
  </si>
  <si>
    <t>4g</t>
  </si>
  <si>
    <t>4h</t>
  </si>
  <si>
    <t>Länge der Bundesautobahnen nach der Zahl der Fahrbahnen und Fahrstreifen  - in km</t>
  </si>
  <si>
    <t>Länge der Bundesstraßen nach der Zahl der Fahrbahnen und Fahrstreifen  - in km</t>
  </si>
  <si>
    <t>1-bahnige Bstr
mit Fahrstreifenanzahl</t>
  </si>
  <si>
    <t>2-bahnige Bstr
mit Fahrstreifenanzahl</t>
  </si>
  <si>
    <t>7d</t>
  </si>
  <si>
    <t>2) Landesstraßen sind in Bayern und Sachsen: Staatsstraßen; im Saarland: Landstraßen I. Ordnung</t>
  </si>
  <si>
    <t>Tabelle 8a:</t>
  </si>
  <si>
    <t>Streckenlänge
insgesamt</t>
  </si>
  <si>
    <t>unter 11 m</t>
  </si>
  <si>
    <t>11 m bis unter 16 m</t>
  </si>
  <si>
    <t>16 m bis unter 20 m</t>
  </si>
  <si>
    <t>20 m bis unter 22 m</t>
  </si>
  <si>
    <t>22 m bis unter 30 m</t>
  </si>
  <si>
    <t>30 m und mehr</t>
  </si>
  <si>
    <t>Ergebnis aus Tabelle 8a, Spalte 2a</t>
  </si>
  <si>
    <t>Ergebnis aus Tabelle 1, 
Spalte 2a</t>
  </si>
  <si>
    <t>absolut</t>
  </si>
  <si>
    <t>3) Differenz zur Gesamtlänge (siehe Tabelle 1, Spalte 2a) ergibt sich, da bei einzelnen BAB-Abschnitten noch keine Querschnittsdaten erfasst sind.</t>
  </si>
  <si>
    <t>Tabelle 8b:</t>
  </si>
  <si>
    <t>unter 5 m</t>
  </si>
  <si>
    <t>5 m bis unter 6 m</t>
  </si>
  <si>
    <t>6 m bis unter 7 m</t>
  </si>
  <si>
    <t>7 m bis unter 9 m</t>
  </si>
  <si>
    <t>9 m bis unter 12 m</t>
  </si>
  <si>
    <t>12 m und mehr</t>
  </si>
  <si>
    <t>Ergebnis aus Tabelle 8b, Spalte 2a</t>
  </si>
  <si>
    <t>Ergebnis aus Tabelle 1, 
Spalte 3a</t>
  </si>
  <si>
    <t xml:space="preserve">Tabelle 9a:     </t>
  </si>
  <si>
    <t>Ergebnis aus Tabelle 9a,
Spalte 2</t>
  </si>
  <si>
    <t xml:space="preserve">Tabelle 9b:     </t>
  </si>
  <si>
    <t>Ergebnis aus Tabelle 9b,
Spalte 2</t>
  </si>
  <si>
    <t>relativ
%</t>
  </si>
  <si>
    <r>
      <t xml:space="preserve">Landesstraßen </t>
    </r>
    <r>
      <rPr>
        <b/>
        <vertAlign val="superscript"/>
        <sz val="11"/>
        <rFont val="Arial"/>
        <family val="2"/>
      </rPr>
      <t>2)</t>
    </r>
  </si>
  <si>
    <r>
      <t xml:space="preserve">Kreisstraßen </t>
    </r>
    <r>
      <rPr>
        <b/>
        <vertAlign val="superscript"/>
        <sz val="11"/>
        <rFont val="Arial"/>
        <family val="2"/>
      </rPr>
      <t>3)</t>
    </r>
  </si>
  <si>
    <r>
      <t xml:space="preserve">Straßen des
überörtlichen Verkehrs </t>
    </r>
    <r>
      <rPr>
        <b/>
        <vertAlign val="superscript"/>
        <sz val="11"/>
        <rFont val="Arial"/>
        <family val="2"/>
      </rPr>
      <t>4)</t>
    </r>
  </si>
  <si>
    <r>
      <t xml:space="preserve">Rad-
wege-
typ </t>
    </r>
    <r>
      <rPr>
        <b/>
        <vertAlign val="superscript"/>
        <sz val="7"/>
        <rFont val="Arial"/>
        <family val="2"/>
      </rPr>
      <t>1)</t>
    </r>
  </si>
  <si>
    <t>Baden Württemberg</t>
  </si>
  <si>
    <t>Mecklenburg-Vorpommern</t>
  </si>
  <si>
    <t>Bundesgebiet</t>
  </si>
  <si>
    <t>1) nur Abschnittslängen nach "Anweisung Straßeninformationsbank (ASB)", ohne Astlängen</t>
  </si>
  <si>
    <t>4) Summe aus Bundesautobahnen, Bundesstraßen, Landesstraßen, Kreisstraßen</t>
  </si>
  <si>
    <t>5) Änderungen ergeben sich durch Auf- und Abstufungen sowie durch Harmonisierung der Auswertemethodik an getrennt verlaufenden Fahrbahnen (siehe auch Tabelle 6)</t>
  </si>
  <si>
    <t>1) Hauptbaulast (Bund); in den Bundesländern Berlin, Hamburg, Bremen: Verwaltung durch Die Autobahn GmbH des Bundes</t>
  </si>
  <si>
    <t>Tabelle 2c:</t>
  </si>
  <si>
    <t>Astlängen Bundesautobahnen
mit Fahrstreifenanzahl</t>
  </si>
  <si>
    <t>Länge der
Standstreifen
Bundesautobahnen</t>
  </si>
  <si>
    <t xml:space="preserve">Astlängen Bundesstraßen 
mit Fahrstreifenanzahl </t>
  </si>
  <si>
    <t>Astlängen insge-
samt</t>
  </si>
  <si>
    <t>Tabelle 2d:</t>
  </si>
  <si>
    <t>BAB
gesamt</t>
  </si>
  <si>
    <t>BAB insgesamt</t>
  </si>
  <si>
    <t xml:space="preserve">Bremen </t>
  </si>
  <si>
    <t xml:space="preserve">Hamburg </t>
  </si>
  <si>
    <t>1) Hierunter fallen die Betriebsdienststrecken der Straßen des überörtl. Verkehrs, die vom Betriebsdienst des Landes bzw. von Dritten im Auftrag des Landes (z. B. Kommune, Unternehmen) betreut werden. Streckenabschnitte außerhalb der Landesgrenze, die im Auftrag für andere Bundesländer / Kommunen betreut werden, sind den eigenen Betriebsdienststrecken hinzuzurechnen und beim anderen Bundesland abzuziehen. ÖPP-Streckenabschnitte sind ebenfalls abzuziehen.</t>
  </si>
  <si>
    <t>noch Tabelle 2d:</t>
  </si>
  <si>
    <t>Bstr
gesamt</t>
  </si>
  <si>
    <t>Bstr insgesamt</t>
  </si>
  <si>
    <t>8c</t>
  </si>
  <si>
    <t>8d</t>
  </si>
  <si>
    <t>8e</t>
  </si>
  <si>
    <t>4) Summe aus BAB, BStr, LStr, KStr inkl. der Astlängen</t>
  </si>
  <si>
    <t>5) Baden-Württemberg inklusive Landkreise</t>
  </si>
  <si>
    <t>6) Betriebsdienst erfolgt durch Bezirke</t>
  </si>
  <si>
    <t xml:space="preserve">Tabelle 3a:          </t>
  </si>
  <si>
    <t>2) u. a. Messdifferenzen, Fortführungen</t>
  </si>
  <si>
    <t>3) Harmonisierung der Auswertemethodik bzgl. getrennt verlaufender Fahrbahnen, die nur mit der halben Länge gerechnet werden</t>
  </si>
  <si>
    <t>2) u. a. Messdifferenzen, Fortführungen, Datenbankberichtigungen, Angaben über Rekultivierung oder Rundungsdifferenzen, keine Angaben</t>
  </si>
  <si>
    <r>
      <t>absolut</t>
    </r>
    <r>
      <rPr>
        <b/>
        <vertAlign val="superscript"/>
        <sz val="11"/>
        <rFont val="Arial"/>
        <family val="2"/>
      </rPr>
      <t xml:space="preserve"> 3) 4)</t>
    </r>
  </si>
  <si>
    <t>Baden-Würtemberg</t>
  </si>
  <si>
    <t>2) Fahrbahnen einschl. befestigtem Rand- bzw. Seitenstreifen - in m</t>
  </si>
  <si>
    <t>4) Differenz zu Tabelle 1, Spalte 2a ergibt sich, da in Tabelle 1 getrennt verlaufende Fahrbahnen nur mit der halben Länge gerechnet werden (z. B. Albaufstieg oder Tunnel mit 2 Röhren).</t>
  </si>
  <si>
    <t>1) alle Baulasten, ohne Äste</t>
  </si>
  <si>
    <t>3) Differenz zur Gesamtlänge (siehe Tabelle 1, Spalte 3a) ergibt sich aus den Streckenabschnitten, für die keine Querschnittsdaten vorliegen, z. B. in kreisfreien Städten und neue OU.</t>
  </si>
  <si>
    <t>4) Differenz zu Tabelle 1, Spalte 3a ergibt sich, da in Tabelle 1 getrennt verlaufende Fahrbahnen nur mit der halben Länge gerechnet werden (z. B. Tunnel mit 2 Röhren).</t>
  </si>
  <si>
    <t xml:space="preserve">unter 11 m
</t>
  </si>
  <si>
    <t>11 m bis 
unter 16 m</t>
  </si>
  <si>
    <t>16 m bis 
unter 20 m</t>
  </si>
  <si>
    <t>20 m bis 
unter 22 m</t>
  </si>
  <si>
    <t>22 m bis 
unter 30 m</t>
  </si>
  <si>
    <t>30 m 
und mehr</t>
  </si>
  <si>
    <t>unter 
5 m</t>
  </si>
  <si>
    <t>5 m bis 
unter 6 m</t>
  </si>
  <si>
    <t>6 m bis 
unter 7 m</t>
  </si>
  <si>
    <t>7 m bis 
unter 9 m</t>
  </si>
  <si>
    <t>9 m bis 
unter 12 m</t>
  </si>
  <si>
    <t>12 m und 
mehr</t>
  </si>
  <si>
    <t>3) Differenz zur Gesamtlänge (siehe Tabelle 1, Spalte 3a) ergibt sich aus den Streckenabschnitten, für die keine Querschnittsdaten vorliegen, z. B. in kreisf. Städten und neue OU.</t>
  </si>
  <si>
    <r>
      <t xml:space="preserve">Strecken-
länge insgesamt
</t>
    </r>
    <r>
      <rPr>
        <b/>
        <vertAlign val="superscript"/>
        <sz val="11"/>
        <rFont val="Arial"/>
        <family val="2"/>
      </rPr>
      <t xml:space="preserve">3) 4)  </t>
    </r>
    <r>
      <rPr>
        <b/>
        <sz val="11"/>
        <rFont val="Arial"/>
        <family val="2"/>
      </rPr>
      <t xml:space="preserve">
km</t>
    </r>
  </si>
  <si>
    <t>Strecken-
länge insgesamt
km</t>
  </si>
  <si>
    <t>Einziehung</t>
  </si>
  <si>
    <t>Veränderung gegenüber
dem Vorjahr
(Tabelle 7, Spalten 2-9)</t>
  </si>
  <si>
    <t>Veränderung gegenüber
dem Vorjahr
(Tabelle 6, Spalten 2-7)</t>
  </si>
  <si>
    <t>Ergebnisse aus
Tabelle 1,
Spalten 3a</t>
  </si>
  <si>
    <t>Länge der Bundestraßen, nach Baulasten gegliedert - in km</t>
  </si>
  <si>
    <t>1) Hauptbaulast (Bund); in den Bundesländern Berlin, Hamburg, Bremen Verwaltung durch Die Autobahn GmbH des Bundes</t>
  </si>
  <si>
    <t xml:space="preserve">Tabelle 3b:          </t>
  </si>
  <si>
    <t>Ergebnisse aus
Tabelle 1,
Spalten 4a</t>
  </si>
  <si>
    <t>1) Landesstraßen sind in Bayern und Sachsen: Staatsstraßen, im Saarland: Landesstraßen I. Ordnung</t>
  </si>
  <si>
    <t>2) Hauptbaulast (Land)</t>
  </si>
  <si>
    <t xml:space="preserve">Tabelle 3c:          </t>
  </si>
  <si>
    <t>Ergebnisse aus
Tabelle 1,
Spalten 5a</t>
  </si>
  <si>
    <t>1) Kreisstraßen sind im Saarland: Landesstraßen II. Ordnung</t>
  </si>
  <si>
    <t>2) Hauptbaulast (Kreis)</t>
  </si>
  <si>
    <r>
      <t xml:space="preserve">Befestigte Breite </t>
    </r>
    <r>
      <rPr>
        <b/>
        <vertAlign val="superscript"/>
        <sz val="11"/>
        <rFont val="Arial"/>
        <family val="2"/>
      </rPr>
      <t>2)</t>
    </r>
  </si>
  <si>
    <r>
      <t xml:space="preserve">Länge der Straßen des überörtlichen Verkehrs </t>
    </r>
    <r>
      <rPr>
        <b/>
        <vertAlign val="superscript"/>
        <sz val="18"/>
        <rFont val="Arial"/>
        <family val="2"/>
      </rPr>
      <t>1)</t>
    </r>
    <r>
      <rPr>
        <b/>
        <sz val="18"/>
        <rFont val="Arial"/>
        <family val="2"/>
      </rPr>
      <t xml:space="preserve"> - in km </t>
    </r>
  </si>
  <si>
    <r>
      <t xml:space="preserve">   HBL </t>
    </r>
    <r>
      <rPr>
        <b/>
        <vertAlign val="superscript"/>
        <sz val="11"/>
        <rFont val="Arial"/>
        <family val="2"/>
      </rPr>
      <t>1)</t>
    </r>
  </si>
  <si>
    <r>
      <t xml:space="preserve">Länge der Straßen des überörtlichen Verkehrs, die der Betriebsdienst des Landes betreut </t>
    </r>
    <r>
      <rPr>
        <b/>
        <vertAlign val="superscript"/>
        <sz val="18"/>
        <rFont val="Arial"/>
        <family val="2"/>
      </rPr>
      <t xml:space="preserve">1) </t>
    </r>
    <r>
      <rPr>
        <b/>
        <sz val="18"/>
        <rFont val="Arial"/>
        <family val="2"/>
      </rPr>
      <t xml:space="preserve">- in km </t>
    </r>
  </si>
  <si>
    <r>
      <t xml:space="preserve">Hauptbaulast </t>
    </r>
    <r>
      <rPr>
        <b/>
        <vertAlign val="superscript"/>
        <sz val="11"/>
        <rFont val="Arial"/>
        <family val="2"/>
      </rPr>
      <t>1)</t>
    </r>
  </si>
  <si>
    <r>
      <t xml:space="preserve">Länge der Landesstraßen </t>
    </r>
    <r>
      <rPr>
        <b/>
        <vertAlign val="superscript"/>
        <sz val="18"/>
        <rFont val="Arial"/>
        <family val="2"/>
      </rPr>
      <t>1)</t>
    </r>
    <r>
      <rPr>
        <b/>
        <sz val="18"/>
        <rFont val="Arial"/>
        <family val="2"/>
      </rPr>
      <t>, nach Baulasten gegliedert - in km</t>
    </r>
  </si>
  <si>
    <r>
      <t xml:space="preserve">Hauptbaulast </t>
    </r>
    <r>
      <rPr>
        <b/>
        <vertAlign val="superscript"/>
        <sz val="11"/>
        <rFont val="Arial"/>
        <family val="2"/>
      </rPr>
      <t>2)</t>
    </r>
  </si>
  <si>
    <r>
      <t xml:space="preserve">Länge der Kreisstraßen </t>
    </r>
    <r>
      <rPr>
        <b/>
        <vertAlign val="superscript"/>
        <sz val="18"/>
        <rFont val="Arial"/>
        <family val="2"/>
      </rPr>
      <t>1)</t>
    </r>
    <r>
      <rPr>
        <b/>
        <sz val="18"/>
        <rFont val="Arial"/>
        <family val="2"/>
      </rPr>
      <t>, nach Baulasten gegliedert - in km</t>
    </r>
  </si>
  <si>
    <t>b) Radwege, die auch vom Fußgänger mitbenutzt werden</t>
  </si>
  <si>
    <t xml:space="preserve">1)  a) Radwege      </t>
  </si>
  <si>
    <r>
      <t xml:space="preserve">Erneuerung im Tiefeinbau </t>
    </r>
    <r>
      <rPr>
        <b/>
        <vertAlign val="superscript"/>
        <sz val="11"/>
        <rFont val="Arial"/>
        <family val="2"/>
      </rPr>
      <t>1)</t>
    </r>
  </si>
  <si>
    <r>
      <t xml:space="preserve">Erneuerung im Hocheinbau </t>
    </r>
    <r>
      <rPr>
        <b/>
        <vertAlign val="superscript"/>
        <sz val="11"/>
        <rFont val="Arial"/>
        <family val="2"/>
      </rPr>
      <t>1)</t>
    </r>
    <r>
      <rPr>
        <b/>
        <sz val="11"/>
        <rFont val="Arial"/>
        <family val="2"/>
      </rPr>
      <t xml:space="preserve">
(volle Breite) </t>
    </r>
    <r>
      <rPr>
        <b/>
        <vertAlign val="superscript"/>
        <sz val="11"/>
        <rFont val="Arial"/>
        <family val="2"/>
      </rPr>
      <t>3)</t>
    </r>
  </si>
  <si>
    <r>
      <t xml:space="preserve">volle
Breite </t>
    </r>
    <r>
      <rPr>
        <b/>
        <vertAlign val="superscript"/>
        <sz val="11"/>
        <rFont val="Arial"/>
        <family val="2"/>
      </rPr>
      <t>3)</t>
    </r>
  </si>
  <si>
    <r>
      <t xml:space="preserve">linker </t>
    </r>
    <r>
      <rPr>
        <b/>
        <vertAlign val="superscript"/>
        <sz val="11"/>
        <rFont val="Arial"/>
        <family val="2"/>
      </rPr>
      <t>2)</t>
    </r>
  </si>
  <si>
    <r>
      <t xml:space="preserve">sonstige </t>
    </r>
    <r>
      <rPr>
        <b/>
        <vertAlign val="superscript"/>
        <sz val="11"/>
        <rFont val="Arial"/>
        <family val="2"/>
      </rPr>
      <t>3)</t>
    </r>
  </si>
  <si>
    <r>
      <t xml:space="preserve">sonstige </t>
    </r>
    <r>
      <rPr>
        <b/>
        <vertAlign val="superscript"/>
        <sz val="11"/>
        <rFont val="Arial"/>
        <family val="2"/>
      </rPr>
      <t>2)</t>
    </r>
  </si>
  <si>
    <r>
      <t xml:space="preserve">Länge der Bundesautobahnen  - in km - nach der befestigten Breite </t>
    </r>
    <r>
      <rPr>
        <b/>
        <vertAlign val="superscript"/>
        <sz val="18"/>
        <rFont val="Arial"/>
        <family val="2"/>
      </rPr>
      <t>1)</t>
    </r>
  </si>
  <si>
    <r>
      <t xml:space="preserve">Länge der Bundesstraßen - in km - nach der befestigten Breite </t>
    </r>
    <r>
      <rPr>
        <b/>
        <vertAlign val="superscript"/>
        <sz val="18"/>
        <rFont val="Arial"/>
        <family val="2"/>
      </rPr>
      <t>1)</t>
    </r>
  </si>
  <si>
    <r>
      <t xml:space="preserve">Befestigte Fläche der Bundesautobahnen </t>
    </r>
    <r>
      <rPr>
        <b/>
        <vertAlign val="superscript"/>
        <sz val="18"/>
        <rFont val="Arial"/>
        <family val="2"/>
      </rPr>
      <t>1)</t>
    </r>
    <r>
      <rPr>
        <b/>
        <sz val="18"/>
        <rFont val="Arial"/>
        <family val="2"/>
      </rPr>
      <t xml:space="preserve">  - in km²</t>
    </r>
  </si>
  <si>
    <r>
      <t xml:space="preserve">Befestigte Fläche der Bundesstraßen </t>
    </r>
    <r>
      <rPr>
        <b/>
        <vertAlign val="superscript"/>
        <sz val="18"/>
        <rFont val="Arial"/>
        <family val="2"/>
      </rPr>
      <t xml:space="preserve">1) </t>
    </r>
    <r>
      <rPr>
        <b/>
        <sz val="18"/>
        <rFont val="Arial"/>
        <family val="2"/>
      </rPr>
      <t>- in km²</t>
    </r>
  </si>
  <si>
    <t>1) Längenerfassung auf Richtungsfahrbahn bezogen, ohne Anschluss- und Verbindungsäste</t>
  </si>
  <si>
    <t>2) hierzu zählt auch der mittlere Fahrstreifen einer dreistreifigen Richtungsfahrbahn</t>
  </si>
  <si>
    <t>3) einschließlich Standstreifen</t>
  </si>
  <si>
    <t>Ergebnisse aus
Tabelle 3,
Spalte 7</t>
  </si>
  <si>
    <t>Baden-
Württemberg</t>
  </si>
  <si>
    <t>Ergebniss aus
Tabelle 3a,
Spalte 4</t>
  </si>
  <si>
    <t>Ersatz der Deckschicht</t>
  </si>
  <si>
    <t>Ersatz der Deck- und Binderschicht</t>
  </si>
  <si>
    <t xml:space="preserve">     c) Mehrzweckstreifen, die auch vom Radfahrer mitbenutzt werden (in Brandenburg und Bayern: auch als baulich getrennter, straßenparallelverlaufender Weg)</t>
  </si>
  <si>
    <t>Längenstatistik der Straßen des überörtlichen Verkehrs, Stand: 1. Januar 2026</t>
  </si>
  <si>
    <t>Erneuerungsmaßnahmen an Bundesautobahnen - in km - im Jahre 2025</t>
  </si>
  <si>
    <r>
      <t xml:space="preserve">Längenänderungen an Bundesautobahnen </t>
    </r>
    <r>
      <rPr>
        <b/>
        <vertAlign val="superscript"/>
        <sz val="18"/>
        <rFont val="Arial"/>
        <family val="2"/>
      </rPr>
      <t>1)</t>
    </r>
    <r>
      <rPr>
        <b/>
        <sz val="18"/>
        <rFont val="Arial"/>
        <family val="2"/>
      </rPr>
      <t xml:space="preserve">  - in km - im Jahre 2025</t>
    </r>
  </si>
  <si>
    <r>
      <t xml:space="preserve">Längenänderungen an Bundesstraßen </t>
    </r>
    <r>
      <rPr>
        <b/>
        <vertAlign val="superscript"/>
        <sz val="18"/>
        <rFont val="Arial"/>
        <family val="2"/>
      </rPr>
      <t>1)</t>
    </r>
    <r>
      <rPr>
        <b/>
        <sz val="18"/>
        <rFont val="Arial"/>
        <family val="2"/>
      </rPr>
      <t xml:space="preserve">  - in km - im Jahre 2025</t>
    </r>
  </si>
  <si>
    <t>Länge der mit Radwegen versehenen Bundesstraßen - in km</t>
  </si>
  <si>
    <t>Länge der mit Radwegen versehenen Landesstraßen  - in km</t>
  </si>
  <si>
    <t>Länge der mit Radwegen versehenen Kreisstraßen - in km</t>
  </si>
  <si>
    <t>Differenz ok da Fußzeile</t>
  </si>
  <si>
    <t>6) Stand 01.01.2024</t>
  </si>
  <si>
    <t>2) Stand 01.01.2024</t>
  </si>
  <si>
    <t>7) Stand 01.01.2024</t>
  </si>
  <si>
    <t>3) Stand 01.01.2024</t>
  </si>
  <si>
    <t>5) Stand 01.01.2024</t>
  </si>
  <si>
    <t>Differenz da Rundungsdifferenzen</t>
  </si>
  <si>
    <r>
      <t xml:space="preserve">Landesstraßen
in km </t>
    </r>
    <r>
      <rPr>
        <b/>
        <vertAlign val="superscript"/>
        <sz val="11"/>
        <rFont val="Arial"/>
        <family val="2"/>
      </rPr>
      <t>2)</t>
    </r>
  </si>
  <si>
    <r>
      <t xml:space="preserve">Kreisstraßen
in km </t>
    </r>
    <r>
      <rPr>
        <b/>
        <vertAlign val="superscript"/>
        <sz val="11"/>
        <rFont val="Arial"/>
        <family val="2"/>
      </rPr>
      <t>3)</t>
    </r>
  </si>
  <si>
    <r>
      <t xml:space="preserve">Straßen des
überörtlichen Verkehrs
in km </t>
    </r>
    <r>
      <rPr>
        <b/>
        <vertAlign val="superscript"/>
        <sz val="11"/>
        <rFont val="Arial"/>
        <family val="2"/>
      </rPr>
      <t>4)</t>
    </r>
  </si>
  <si>
    <r>
      <t xml:space="preserve">Berlin </t>
    </r>
    <r>
      <rPr>
        <b/>
        <vertAlign val="superscript"/>
        <sz val="11"/>
        <color theme="1"/>
        <rFont val="Arial"/>
        <family val="2"/>
      </rPr>
      <t>6)</t>
    </r>
  </si>
  <si>
    <r>
      <t xml:space="preserve">Baden Württemberg </t>
    </r>
    <r>
      <rPr>
        <b/>
        <vertAlign val="superscript"/>
        <sz val="11"/>
        <rFont val="Arial"/>
        <family val="2"/>
      </rPr>
      <t>5)</t>
    </r>
  </si>
  <si>
    <t>Änderungen
ggü. Vorjahr</t>
  </si>
  <si>
    <r>
      <t xml:space="preserve">Niedersachsen </t>
    </r>
    <r>
      <rPr>
        <b/>
        <vertAlign val="superscript"/>
        <sz val="11"/>
        <rFont val="Arial"/>
        <family val="2"/>
      </rPr>
      <t>3)</t>
    </r>
  </si>
  <si>
    <r>
      <t xml:space="preserve">Niedersachsen </t>
    </r>
    <r>
      <rPr>
        <b/>
        <vertAlign val="superscript"/>
        <sz val="11"/>
        <rFont val="Arial"/>
        <family val="2"/>
      </rPr>
      <t>8)</t>
    </r>
  </si>
  <si>
    <t>8) Die vorläufigen Zahlen Niedersachsens entsprechen den Zahlen des Vorjahres. Aufgrund einer Migration der NLStBV IT Systeme konnte die Methodik der Statistik der vergangenen Jahre noch nicht exakt mit vergleichbaren Zahlen repliziert und damit keine Kontinuität der Statistik gewährleistet werden.</t>
  </si>
  <si>
    <t>3) Die vorläufigen Zahlen Niedersachsens entsprechen den Zahlen des Vorjahres. Aufgrund einer Migration der NLStBV IT Systeme konnte die Methodik der Statistik der vergangenen Jahre noch nicht exakt mit vergleichbaren Zahlen repliziert und damit keine Kontinuität der Statistik gewährleistet werden.</t>
  </si>
  <si>
    <t>3) Die vorläufigen Zahlen Niedersachsens entsprechen den Zahlen des Vorjahres. Aufgrund einer Migration der NLStBV IT Systeme konnte die Methodik der Statistik der vergangenen Jahre noch nicht exakt mit vergleichbaren Zahlen repliziert und damit keine Kontinuität der Statistik gewährleistet werden.
    gewährleistet werden.</t>
  </si>
  <si>
    <t>7) Die vorläufigen Zahlen Niedersachsens entsprechen den Zahlen des Vorjahres. Aufgrund einer Migration der NLStBV IT Systeme konnte die Methodik der Statistik der vergangenen Jahre noch nicht exakt mit vergleichbaren Zahlen repliziert und damit keine Kontinuität der Statistik gewährleistet werden.</t>
  </si>
  <si>
    <t>3) Die vorläufigen Zahlen Niedersachsens entsprechen den Zahlen des Vorjahres. Aufgrund einer Migration der NLStBV IT Systeme konnte die Methodik der Statistik der vergangenen
    Jahre noch nicht exakt mit vergleichbaren Zahlen repliziert und damit keine Kontinuität der Statistik gewährleistet werden.</t>
  </si>
  <si>
    <r>
      <t xml:space="preserve">Niedersachsen </t>
    </r>
    <r>
      <rPr>
        <b/>
        <vertAlign val="superscript"/>
        <sz val="11"/>
        <rFont val="Arial"/>
        <family val="2"/>
      </rPr>
      <t>4)</t>
    </r>
  </si>
  <si>
    <r>
      <t xml:space="preserve">Niedersachsen </t>
    </r>
    <r>
      <rPr>
        <b/>
        <vertAlign val="superscript"/>
        <sz val="7"/>
        <rFont val="Arial"/>
        <family val="2"/>
      </rPr>
      <t>2)</t>
    </r>
  </si>
  <si>
    <t>2) Die vorläufigen Zahlen Niedersachsens entsprechen den Zahlen des Vorjahres. Aufgrund einer Migration der NLStBV IT Systeme konnte die Methodik der  
    Statistik der vergangenen Jahre noch nicht exakt mit vergleichbaren Zahlen repliziert und damit keine Kontinuität der Statistik gewährleistet werden.</t>
  </si>
  <si>
    <t>4) Die vorläufigen Zahlen Niedersachsens entsprechen den Zahlen des Vorjahres. Aufgrund einer Migration der NLStBV IT Systeme konnte die Methodik der Statistik der vergangenen Jahre noch nicht exakt mit vergleichbaren Zahlen repliziert und damit keine Kontinuität der Statistik 
    gewährleistet werden.</t>
  </si>
  <si>
    <t>6) Die vorläufigen Zahlen Niedersachsens entsprechen den Zahlen des Vorjahres. Aufgrund einer Migration der NLStBV IT Systeme konnte die Methodik der Statistik der vergangenen Jahre noch nicht exakt mit vergleichbaren Zahlen repliziert und damit keine Kontinuität
   der Statistik gewährleistet werden.</t>
  </si>
  <si>
    <t>5) Die vorläufigen Zahlen Niedersachsens entsprechen den Zahlen des Vorjahres. Aufgrund einer Migration der NLStBV IT Systeme konnte die Methodik der Statistik der vergangenen Jahre
   noch nicht exakt mit vergleichbaren Zahlen repliziert und damit keine Kontinuität der Statistik gewährleistet werden.</t>
  </si>
  <si>
    <r>
      <t xml:space="preserve">Bremen </t>
    </r>
    <r>
      <rPr>
        <b/>
        <vertAlign val="superscript"/>
        <sz val="11"/>
        <rFont val="Arial"/>
        <family val="2"/>
      </rPr>
      <t>2)</t>
    </r>
  </si>
  <si>
    <r>
      <t xml:space="preserve">Bremen </t>
    </r>
    <r>
      <rPr>
        <b/>
        <vertAlign val="superscript"/>
        <sz val="11"/>
        <rFont val="Arial"/>
        <family val="2"/>
      </rPr>
      <t>7)</t>
    </r>
  </si>
  <si>
    <r>
      <t xml:space="preserve">Bremen </t>
    </r>
    <r>
      <rPr>
        <b/>
        <vertAlign val="superscript"/>
        <sz val="11"/>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</si>
</sst>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 ??0"/>
    <numFmt numFmtId="165" formatCode="??0"/>
    <numFmt numFmtId="166" formatCode="\ @"/>
    <numFmt numFmtId="167" formatCode="??\ ??0"/>
    <numFmt numFmtId="168" formatCode="?0"/>
    <numFmt numFmtId="169" formatCode="0.0%"/>
    <numFmt numFmtId="170" formatCode="?0.0\ %"/>
    <numFmt numFmtId="171" formatCode="?0.000"/>
    <numFmt numFmtId="172" formatCode="??\ ???"/>
    <numFmt numFmtId="173" formatCode="#\ ##0"/>
    <numFmt numFmtId="174" formatCode="???\ ??0"/>
    <numFmt numFmtId="175" formatCode="\ \ ??\ ??0"/>
    <numFmt numFmtId="176" formatCode="????0"/>
    <numFmt numFmtId="177" formatCode="[&gt;10000]\ * ?\ ??0\ \ \ \ \ ;General"/>
    <numFmt numFmtId="178" formatCode="\ \ ?0.000"/>
    <numFmt numFmtId="179" formatCode="????\ 0"/>
    <numFmt numFmtId="180" formatCode="????\ \ 0"/>
    <numFmt numFmtId="181" formatCode="???\ ?0"/>
    <numFmt numFmtId="182" formatCode="??\ \ ??0"/>
  </numFmts>
  <fonts count="64" x14ac:knownFonts="1">
    <font>
      <sz val="12"/>
      <name val="Arial"/>
    </font>
    <font>
      <sz val="12"/>
      <name val="Arial"/>
      <family val="2"/>
    </font>
    <font>
      <b/>
      <sz val="12"/>
      <name val="Arial"/>
      <family val="2"/>
    </font>
    <font>
      <sz val="8"/>
      <name val="Arial"/>
      <family val="2"/>
    </font>
    <font>
      <sz val="10"/>
      <name val="Arial"/>
      <family val="2"/>
    </font>
    <font>
      <sz val="9"/>
      <name val="Arial"/>
      <family val="2"/>
    </font>
    <font>
      <b/>
      <sz val="10"/>
      <name val="Arial"/>
      <family val="2"/>
    </font>
    <font>
      <sz val="6"/>
      <name val="Arial"/>
      <family val="2"/>
    </font>
    <font>
      <sz val="8"/>
      <name val="Times New Roman"/>
      <family val="1"/>
    </font>
    <font>
      <sz val="8"/>
      <name val="MS Sans Serif"/>
      <family val="2"/>
    </font>
    <font>
      <sz val="14"/>
      <name val="Arial"/>
      <family val="2"/>
    </font>
    <font>
      <b/>
      <sz val="11"/>
      <name val="Arial"/>
      <family val="2"/>
    </font>
    <font>
      <sz val="11"/>
      <name val="Arial"/>
      <family val="2"/>
    </font>
    <font>
      <b/>
      <sz val="9"/>
      <name val="MS Sans Serif"/>
      <family val="2"/>
    </font>
    <font>
      <b/>
      <sz val="7"/>
      <name val="Arial"/>
      <family val="2"/>
    </font>
    <font>
      <b/>
      <sz val="16"/>
      <name val="Arial"/>
      <family val="2"/>
    </font>
    <font>
      <sz val="16"/>
      <name val="Arial"/>
      <family val="2"/>
    </font>
    <font>
      <b/>
      <sz val="18"/>
      <name val="Arial"/>
      <family val="2"/>
    </font>
    <font>
      <sz val="18"/>
      <name val="Arial"/>
      <family val="2"/>
    </font>
    <font>
      <b/>
      <sz val="14"/>
      <name val="Arial"/>
      <family val="2"/>
    </font>
    <font>
      <b/>
      <sz val="12"/>
      <name val="MS Sans Serif"/>
      <family val="2"/>
    </font>
    <font>
      <sz val="7"/>
      <name val="Arial"/>
      <family val="2"/>
    </font>
    <font>
      <b/>
      <sz val="8"/>
      <name val="MS Sans Serif"/>
      <family val="2"/>
    </font>
    <font>
      <b/>
      <sz val="7"/>
      <name val="MS Sans Serif"/>
      <family val="2"/>
    </font>
    <font>
      <sz val="9"/>
      <name val="MS Sans Serif"/>
      <family val="2"/>
    </font>
    <font>
      <sz val="11"/>
      <name val="MS Sans Serif"/>
      <family val="2"/>
    </font>
    <font>
      <sz val="7"/>
      <name val="Times New Roman"/>
      <family val="1"/>
    </font>
    <font>
      <b/>
      <sz val="9"/>
      <name val="Arial"/>
      <family val="2"/>
    </font>
    <font>
      <b/>
      <sz val="14"/>
      <name val="MS Sans Serif"/>
      <family val="2"/>
    </font>
    <font>
      <sz val="13.5"/>
      <name val="Arial"/>
      <family val="2"/>
    </font>
    <font>
      <sz val="20"/>
      <name val="Arial"/>
      <family val="2"/>
    </font>
    <font>
      <b/>
      <vertAlign val="superscript"/>
      <sz val="18"/>
      <name val="Arial"/>
      <family val="2"/>
    </font>
    <font>
      <i/>
      <sz val="14"/>
      <name val="Arial"/>
      <family val="2"/>
    </font>
    <font>
      <b/>
      <sz val="8"/>
      <name val="Arial"/>
      <family val="2"/>
    </font>
    <font>
      <b/>
      <sz val="17"/>
      <name val="Arial"/>
      <family val="2"/>
    </font>
    <font>
      <sz val="8"/>
      <color indexed="10"/>
      <name val="Arial"/>
      <family val="2"/>
    </font>
    <font>
      <b/>
      <vertAlign val="superscript"/>
      <sz val="11"/>
      <name val="Arial"/>
      <family val="2"/>
    </font>
    <font>
      <b/>
      <vertAlign val="superscript"/>
      <sz val="7"/>
      <name val="Arial"/>
      <family val="2"/>
    </font>
    <font>
      <b/>
      <sz val="8"/>
      <color rgb="FFFF0000"/>
      <name val="Arial"/>
      <family val="2"/>
    </font>
    <font>
      <sz val="12"/>
      <color rgb="FFFF0000"/>
      <name val="Arial"/>
      <family val="2"/>
    </font>
    <font>
      <sz val="11"/>
      <color rgb="FFFF0000"/>
      <name val="Arial"/>
      <family val="2"/>
    </font>
    <font>
      <b/>
      <sz val="11"/>
      <color theme="1"/>
      <name val="Arial"/>
      <family val="2"/>
    </font>
    <font>
      <sz val="11"/>
      <color theme="1"/>
      <name val="Arial"/>
      <family val="2"/>
    </font>
    <font>
      <b/>
      <sz val="10"/>
      <color theme="1"/>
      <name val="Arial"/>
      <family val="2"/>
    </font>
    <font>
      <sz val="10"/>
      <color theme="1"/>
      <name val="Arial"/>
      <family val="2"/>
    </font>
    <font>
      <b/>
      <sz val="8"/>
      <color theme="1"/>
      <name val="Arial"/>
      <family val="2"/>
    </font>
    <font>
      <sz val="9"/>
      <color theme="1"/>
      <name val="Arial"/>
      <family val="2"/>
    </font>
    <font>
      <b/>
      <sz val="10"/>
      <color rgb="FFFF0000"/>
      <name val="Arial"/>
      <family val="2"/>
    </font>
    <font>
      <sz val="17"/>
      <name val="Arial"/>
      <family val="2"/>
    </font>
    <font>
      <b/>
      <sz val="12"/>
      <color rgb="FFFF0000"/>
      <name val="Arial"/>
      <family val="2"/>
    </font>
    <font>
      <b/>
      <sz val="8"/>
      <color rgb="FF0070C0"/>
      <name val="Arial"/>
      <family val="2"/>
    </font>
    <font>
      <b/>
      <sz val="11"/>
      <color rgb="FFFF0000"/>
      <name val="Arial"/>
      <family val="2"/>
    </font>
    <font>
      <b/>
      <sz val="18"/>
      <color rgb="FFFF0000"/>
      <name val="Arial"/>
      <family val="2"/>
    </font>
    <font>
      <sz val="10"/>
      <color rgb="FFFF0000"/>
      <name val="Arial"/>
      <family val="2"/>
    </font>
    <font>
      <sz val="9"/>
      <color rgb="FFFF0000"/>
      <name val="Arial"/>
      <family val="2"/>
    </font>
    <font>
      <sz val="8"/>
      <color rgb="FFFF0000"/>
      <name val="Arial"/>
      <family val="2"/>
    </font>
    <font>
      <b/>
      <sz val="9"/>
      <color rgb="FFFF0000"/>
      <name val="Arial"/>
      <family val="2"/>
    </font>
    <font>
      <sz val="10"/>
      <color rgb="FF00B050"/>
      <name val="Arial"/>
      <family val="2"/>
    </font>
    <font>
      <sz val="12"/>
      <color rgb="FFFFC000"/>
      <name val="Arial"/>
      <family val="2"/>
    </font>
    <font>
      <sz val="10"/>
      <color rgb="FF00CC00"/>
      <name val="Arial"/>
      <family val="2"/>
    </font>
    <font>
      <sz val="11"/>
      <color rgb="FFFF5050"/>
      <name val="Arial"/>
      <family val="2"/>
    </font>
    <font>
      <b/>
      <vertAlign val="superscript"/>
      <sz val="11"/>
      <color theme="1"/>
      <name val="Arial"/>
      <family val="2"/>
    </font>
    <font>
      <sz val="14"/>
      <color rgb="FFFF0000"/>
      <name val="Arial"/>
      <family val="2"/>
    </font>
    <font>
      <sz val="11"/>
      <color rgb="FF00CC00"/>
      <name val="Arial"/>
      <family val="2"/>
    </font>
  </fonts>
  <fills count="3">
    <fill>
      <patternFill patternType="none"/>
    </fill>
    <fill>
      <patternFill patternType="gray125"/>
    </fill>
    <fill>
      <patternFill patternType="solid">
        <fgColor rgb="FFFFC000"/>
        <bgColor indexed="64"/>
      </patternFill>
    </fill>
  </fills>
  <borders count="142">
    <border>
      <left/>
      <right/>
      <top/>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double">
        <color indexed="64"/>
      </right>
      <top style="thin">
        <color indexed="64"/>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double">
        <color indexed="64"/>
      </right>
      <top/>
      <bottom style="thin">
        <color indexed="64"/>
      </bottom>
      <diagonal/>
    </border>
    <border>
      <left style="thin">
        <color indexed="64"/>
      </left>
      <right/>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double">
        <color indexed="64"/>
      </right>
      <top style="double">
        <color indexed="64"/>
      </top>
      <bottom style="thin">
        <color indexed="64"/>
      </bottom>
      <diagonal/>
    </border>
    <border>
      <left style="medium">
        <color indexed="64"/>
      </left>
      <right style="double">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double">
        <color indexed="64"/>
      </left>
      <right style="double">
        <color indexed="64"/>
      </right>
      <top style="thin">
        <color indexed="64"/>
      </top>
      <bottom/>
      <diagonal/>
    </border>
    <border>
      <left style="double">
        <color indexed="64"/>
      </left>
      <right style="double">
        <color indexed="64"/>
      </right>
      <top/>
      <bottom style="thin">
        <color indexed="64"/>
      </bottom>
      <diagonal/>
    </border>
    <border>
      <left style="thin">
        <color indexed="64"/>
      </left>
      <right style="double">
        <color indexed="64"/>
      </right>
      <top/>
      <bottom/>
      <diagonal/>
    </border>
    <border>
      <left style="double">
        <color indexed="64"/>
      </left>
      <right style="double">
        <color indexed="64"/>
      </right>
      <top/>
      <bottom/>
      <diagonal/>
    </border>
    <border>
      <left style="thick">
        <color indexed="64"/>
      </left>
      <right style="thin">
        <color indexed="64"/>
      </right>
      <top style="double">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double">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style="thin">
        <color indexed="64"/>
      </bottom>
      <diagonal/>
    </border>
    <border>
      <left style="thin">
        <color indexed="64"/>
      </left>
      <right/>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ck">
        <color indexed="64"/>
      </right>
      <top style="thin">
        <color indexed="64"/>
      </top>
      <bottom style="double">
        <color indexed="64"/>
      </bottom>
      <diagonal/>
    </border>
    <border>
      <left/>
      <right style="thin">
        <color indexed="64"/>
      </right>
      <top style="thin">
        <color indexed="64"/>
      </top>
      <bottom/>
      <diagonal/>
    </border>
    <border>
      <left style="thin">
        <color indexed="64"/>
      </left>
      <right style="medium">
        <color indexed="64"/>
      </right>
      <top/>
      <bottom/>
      <diagonal/>
    </border>
    <border>
      <left style="double">
        <color indexed="64"/>
      </left>
      <right style="thin">
        <color indexed="64"/>
      </right>
      <top/>
      <bottom style="thin">
        <color indexed="64"/>
      </bottom>
      <diagonal/>
    </border>
    <border>
      <left/>
      <right style="double">
        <color indexed="64"/>
      </right>
      <top style="thin">
        <color indexed="64"/>
      </top>
      <bottom style="thin">
        <color indexed="64"/>
      </bottom>
      <diagonal/>
    </border>
    <border>
      <left/>
      <right/>
      <top style="thin">
        <color indexed="64"/>
      </top>
      <bottom style="double">
        <color indexed="64"/>
      </bottom>
      <diagonal/>
    </border>
    <border>
      <left/>
      <right style="thin">
        <color indexed="64"/>
      </right>
      <top/>
      <bottom/>
      <diagonal/>
    </border>
    <border>
      <left style="medium">
        <color indexed="64"/>
      </left>
      <right style="double">
        <color indexed="64"/>
      </right>
      <top style="thin">
        <color indexed="64"/>
      </top>
      <bottom/>
      <diagonal/>
    </border>
    <border>
      <left style="double">
        <color indexed="64"/>
      </left>
      <right style="thin">
        <color indexed="64"/>
      </right>
      <top style="thin">
        <color indexed="64"/>
      </top>
      <bottom/>
      <diagonal/>
    </border>
    <border>
      <left style="medium">
        <color indexed="64"/>
      </left>
      <right style="thin">
        <color indexed="64"/>
      </right>
      <top style="thin">
        <color indexed="64"/>
      </top>
      <bottom/>
      <diagonal/>
    </border>
    <border>
      <left style="double">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right style="double">
        <color indexed="64"/>
      </right>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right style="thick">
        <color indexed="64"/>
      </right>
      <top style="thin">
        <color indexed="64"/>
      </top>
      <bottom style="thin">
        <color indexed="64"/>
      </bottom>
      <diagonal/>
    </border>
    <border>
      <left style="double">
        <color indexed="64"/>
      </left>
      <right/>
      <top style="thin">
        <color indexed="64"/>
      </top>
      <bottom/>
      <diagonal/>
    </border>
    <border>
      <left/>
      <right style="thick">
        <color indexed="64"/>
      </right>
      <top style="thin">
        <color indexed="64"/>
      </top>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style="thick">
        <color indexed="64"/>
      </left>
      <right style="thick">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ck">
        <color indexed="64"/>
      </right>
      <top style="thin">
        <color indexed="64"/>
      </top>
      <bottom/>
      <diagonal/>
    </border>
    <border>
      <left style="thick">
        <color indexed="64"/>
      </left>
      <right style="thick">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ck">
        <color indexed="64"/>
      </right>
      <top/>
      <bottom style="thin">
        <color indexed="64"/>
      </bottom>
      <diagonal/>
    </border>
    <border>
      <left style="thick">
        <color indexed="64"/>
      </left>
      <right style="thick">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thick">
        <color indexed="64"/>
      </right>
      <top style="thin">
        <color indexed="64"/>
      </top>
      <bottom style="double">
        <color indexed="64"/>
      </bottom>
      <diagonal/>
    </border>
    <border>
      <left style="thick">
        <color indexed="64"/>
      </left>
      <right style="thin">
        <color indexed="64"/>
      </right>
      <top style="thin">
        <color indexed="64"/>
      </top>
      <bottom style="double">
        <color indexed="64"/>
      </bottom>
      <diagonal/>
    </border>
    <border>
      <left style="thick">
        <color indexed="64"/>
      </left>
      <right style="thick">
        <color indexed="64"/>
      </right>
      <top style="thin">
        <color indexed="64"/>
      </top>
      <bottom style="double">
        <color indexed="64"/>
      </bottom>
      <diagonal/>
    </border>
    <border>
      <left style="double">
        <color indexed="64"/>
      </left>
      <right/>
      <top/>
      <bottom/>
      <diagonal/>
    </border>
    <border>
      <left style="double">
        <color indexed="64"/>
      </left>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ck">
        <color indexed="64"/>
      </left>
      <right style="thick">
        <color indexed="64"/>
      </right>
      <top style="double">
        <color indexed="64"/>
      </top>
      <bottom style="thin">
        <color indexed="64"/>
      </bottom>
      <diagonal/>
    </border>
    <border>
      <left/>
      <right style="medium">
        <color indexed="64"/>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double">
        <color indexed="64"/>
      </left>
      <right/>
      <top/>
      <bottom style="thin">
        <color indexed="64"/>
      </bottom>
      <diagonal/>
    </border>
    <border>
      <left style="medium">
        <color indexed="64"/>
      </left>
      <right style="medium">
        <color indexed="64"/>
      </right>
      <top/>
      <bottom/>
      <diagonal/>
    </border>
    <border>
      <left style="medium">
        <color indexed="64"/>
      </left>
      <right style="thick">
        <color indexed="64"/>
      </right>
      <top/>
      <bottom/>
      <diagonal/>
    </border>
    <border>
      <left style="thick">
        <color indexed="64"/>
      </left>
      <right style="thick">
        <color indexed="64"/>
      </right>
      <top/>
      <bottom/>
      <diagonal/>
    </border>
    <border>
      <left style="thick">
        <color indexed="64"/>
      </left>
      <right style="thin">
        <color indexed="64"/>
      </right>
      <top/>
      <bottom/>
      <diagonal/>
    </border>
    <border>
      <left style="double">
        <color indexed="64"/>
      </left>
      <right style="double">
        <color indexed="64"/>
      </right>
      <top style="double">
        <color indexed="64"/>
      </top>
      <bottom style="thin">
        <color indexed="64"/>
      </bottom>
      <diagonal/>
    </border>
    <border>
      <left/>
      <right/>
      <top/>
      <bottom style="double">
        <color indexed="64"/>
      </bottom>
      <diagonal/>
    </border>
    <border>
      <left style="medium">
        <color indexed="64"/>
      </left>
      <right style="double">
        <color indexed="64"/>
      </right>
      <top/>
      <bottom style="double">
        <color indexed="64"/>
      </bottom>
      <diagonal/>
    </border>
    <border>
      <left style="double">
        <color indexed="64"/>
      </left>
      <right/>
      <top/>
      <bottom style="double">
        <color indexed="64"/>
      </bottom>
      <diagonal/>
    </border>
    <border>
      <left style="thick">
        <color indexed="64"/>
      </left>
      <right style="thin">
        <color indexed="64"/>
      </right>
      <top/>
      <bottom style="double">
        <color indexed="64"/>
      </bottom>
      <diagonal/>
    </border>
    <border>
      <left/>
      <right style="double">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double">
        <color indexed="64"/>
      </right>
      <top style="thin">
        <color indexed="64"/>
      </top>
      <bottom style="medium">
        <color indexed="64"/>
      </bottom>
      <diagonal/>
    </border>
    <border>
      <left/>
      <right style="double">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double">
        <color indexed="64"/>
      </right>
      <top style="thin">
        <color indexed="64"/>
      </top>
      <bottom style="medium">
        <color indexed="64"/>
      </bottom>
      <diagonal/>
    </border>
    <border>
      <left style="medium">
        <color indexed="64"/>
      </left>
      <right style="double">
        <color indexed="64"/>
      </right>
      <top/>
      <bottom/>
      <diagonal/>
    </border>
    <border>
      <left style="double">
        <color indexed="64"/>
      </left>
      <right style="thin">
        <color indexed="64"/>
      </right>
      <top style="thin">
        <color indexed="64"/>
      </top>
      <bottom style="medium">
        <color indexed="64"/>
      </bottom>
      <diagonal/>
    </border>
    <border>
      <left style="medium">
        <color indexed="64"/>
      </left>
      <right style="double">
        <color indexed="64"/>
      </right>
      <top/>
      <bottom style="medium">
        <color indexed="64"/>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double">
        <color indexed="64"/>
      </right>
      <top style="double">
        <color indexed="64"/>
      </top>
      <bottom/>
      <diagonal/>
    </border>
    <border>
      <left style="medium">
        <color indexed="64"/>
      </left>
      <right style="double">
        <color indexed="64"/>
      </right>
      <top style="double">
        <color indexed="64"/>
      </top>
      <bottom/>
      <diagonal/>
    </border>
    <border>
      <left style="thick">
        <color indexed="64"/>
      </left>
      <right/>
      <top style="thin">
        <color indexed="64"/>
      </top>
      <bottom style="thin">
        <color indexed="64"/>
      </bottom>
      <diagonal/>
    </border>
    <border>
      <left style="double">
        <color indexed="64"/>
      </left>
      <right style="thin">
        <color indexed="64"/>
      </right>
      <top/>
      <bottom style="medium">
        <color indexed="64"/>
      </bottom>
      <diagonal/>
    </border>
    <border>
      <left/>
      <right/>
      <top style="thin">
        <color indexed="64"/>
      </top>
      <bottom style="medium">
        <color indexed="64"/>
      </bottom>
      <diagonal/>
    </border>
  </borders>
  <cellStyleXfs count="5">
    <xf numFmtId="0" fontId="0" fillId="0" borderId="0"/>
    <xf numFmtId="0" fontId="1" fillId="0" borderId="0"/>
    <xf numFmtId="0" fontId="4" fillId="0" borderId="0"/>
    <xf numFmtId="0" fontId="1" fillId="0" borderId="0"/>
    <xf numFmtId="0" fontId="4" fillId="0" borderId="0"/>
  </cellStyleXfs>
  <cellXfs count="1068">
    <xf numFmtId="0" fontId="0" fillId="0" borderId="0" xfId="0"/>
    <xf numFmtId="0" fontId="0" fillId="0" borderId="0" xfId="0" applyAlignment="1">
      <alignment vertical="center"/>
    </xf>
    <xf numFmtId="0" fontId="2" fillId="0" borderId="0" xfId="0" applyFont="1" applyAlignment="1">
      <alignment vertical="center"/>
    </xf>
    <xf numFmtId="0" fontId="4" fillId="0" borderId="0" xfId="0" applyFont="1" applyAlignment="1">
      <alignment vertical="center"/>
    </xf>
    <xf numFmtId="0" fontId="18" fillId="0" borderId="0" xfId="0" applyFont="1" applyAlignment="1">
      <alignment vertical="center"/>
    </xf>
    <xf numFmtId="0" fontId="6" fillId="0" borderId="0" xfId="0" applyFont="1" applyAlignment="1">
      <alignment horizontal="right" vertical="center"/>
    </xf>
    <xf numFmtId="0" fontId="5" fillId="0" borderId="7" xfId="0" applyFont="1" applyBorder="1" applyAlignment="1" applyProtection="1">
      <alignment horizontal="center" vertical="center"/>
      <protection locked="0"/>
    </xf>
    <xf numFmtId="0" fontId="10" fillId="0" borderId="0" xfId="0" applyFont="1" applyAlignment="1">
      <alignment vertical="center"/>
    </xf>
    <xf numFmtId="166" fontId="20" fillId="0" borderId="0" xfId="0" applyNumberFormat="1" applyFont="1" applyBorder="1" applyAlignment="1">
      <alignment horizontal="left" vertical="center"/>
    </xf>
    <xf numFmtId="0" fontId="19" fillId="0" borderId="0" xfId="0" applyFont="1" applyAlignment="1">
      <alignment vertical="center"/>
    </xf>
    <xf numFmtId="0" fontId="5" fillId="0" borderId="8" xfId="0" applyFont="1" applyBorder="1" applyAlignment="1" applyProtection="1">
      <alignment horizontal="center" vertical="center"/>
      <protection locked="0"/>
    </xf>
    <xf numFmtId="0" fontId="21" fillId="0" borderId="0" xfId="0" applyFont="1" applyAlignment="1">
      <alignment horizontal="center" vertical="center"/>
    </xf>
    <xf numFmtId="0" fontId="14" fillId="0" borderId="0" xfId="0" applyFont="1" applyAlignment="1">
      <alignment horizontal="left" vertical="center"/>
    </xf>
    <xf numFmtId="166" fontId="23" fillId="0" borderId="0" xfId="0" applyNumberFormat="1" applyFont="1" applyBorder="1" applyAlignment="1">
      <alignment horizontal="left" vertical="center"/>
    </xf>
    <xf numFmtId="0" fontId="21" fillId="0" borderId="0" xfId="0" applyFont="1" applyBorder="1" applyAlignment="1" applyProtection="1">
      <alignment horizontal="center" vertical="center"/>
      <protection locked="0"/>
    </xf>
    <xf numFmtId="164" fontId="21" fillId="0" borderId="0" xfId="0" applyNumberFormat="1" applyFont="1" applyBorder="1" applyAlignment="1" applyProtection="1">
      <alignment horizontal="center" vertical="center"/>
      <protection locked="0"/>
    </xf>
    <xf numFmtId="164" fontId="21" fillId="0" borderId="0" xfId="0" applyNumberFormat="1" applyFont="1" applyBorder="1" applyAlignment="1">
      <alignment horizontal="center" vertical="center"/>
    </xf>
    <xf numFmtId="0" fontId="21" fillId="0" borderId="0" xfId="0" applyFont="1"/>
    <xf numFmtId="0" fontId="26" fillId="0" borderId="0" xfId="0" applyFont="1"/>
    <xf numFmtId="0" fontId="14" fillId="0" borderId="20"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0" xfId="0" applyFont="1" applyAlignment="1">
      <alignment horizontal="left" vertical="center"/>
    </xf>
    <xf numFmtId="0" fontId="7" fillId="0" borderId="0" xfId="0" applyFont="1" applyAlignment="1">
      <alignment vertical="center"/>
    </xf>
    <xf numFmtId="0" fontId="34" fillId="0" borderId="0" xfId="0" applyFont="1" applyAlignment="1">
      <alignment vertical="center"/>
    </xf>
    <xf numFmtId="0" fontId="1" fillId="0" borderId="0" xfId="1" applyAlignment="1">
      <alignment vertical="center"/>
    </xf>
    <xf numFmtId="0" fontId="4" fillId="0" borderId="0" xfId="1" applyFont="1" applyAlignment="1">
      <alignment horizontal="right" vertical="center"/>
    </xf>
    <xf numFmtId="0" fontId="18" fillId="0" borderId="0" xfId="1" applyFont="1" applyAlignment="1">
      <alignment vertical="center"/>
    </xf>
    <xf numFmtId="0" fontId="17" fillId="0" borderId="0" xfId="1" applyFont="1" applyAlignment="1">
      <alignment vertical="center"/>
    </xf>
    <xf numFmtId="0" fontId="5" fillId="0" borderId="0" xfId="1" applyFont="1" applyAlignment="1">
      <alignment vertical="center"/>
    </xf>
    <xf numFmtId="0" fontId="12" fillId="0" borderId="0" xfId="1" applyFont="1" applyAlignment="1">
      <alignment vertical="center"/>
    </xf>
    <xf numFmtId="0" fontId="3" fillId="0" borderId="1" xfId="1" applyFont="1" applyBorder="1" applyAlignment="1">
      <alignment horizontal="center" vertical="center"/>
    </xf>
    <xf numFmtId="0" fontId="3" fillId="0" borderId="2" xfId="1" applyFont="1" applyBorder="1" applyAlignment="1">
      <alignment horizontal="center" vertical="center"/>
    </xf>
    <xf numFmtId="0" fontId="3" fillId="0" borderId="5"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0" xfId="1" applyFont="1" applyAlignment="1">
      <alignment horizontal="center" vertical="center"/>
    </xf>
    <xf numFmtId="0" fontId="11" fillId="0" borderId="7" xfId="1" applyFont="1" applyBorder="1" applyAlignment="1">
      <alignment horizontal="left" vertical="center"/>
    </xf>
    <xf numFmtId="167" fontId="12" fillId="0" borderId="13" xfId="1" applyNumberFormat="1" applyFont="1" applyBorder="1" applyAlignment="1" applyProtection="1">
      <alignment horizontal="center" vertical="center"/>
      <protection locked="0"/>
    </xf>
    <xf numFmtId="167" fontId="12" fillId="0" borderId="11" xfId="1" applyNumberFormat="1" applyFont="1" applyBorder="1" applyAlignment="1" applyProtection="1">
      <alignment horizontal="center" vertical="center"/>
      <protection locked="0"/>
    </xf>
    <xf numFmtId="167" fontId="12" fillId="0" borderId="25" xfId="1" applyNumberFormat="1" applyFont="1" applyBorder="1" applyAlignment="1" applyProtection="1">
      <alignment horizontal="center" vertical="center"/>
      <protection locked="0"/>
    </xf>
    <xf numFmtId="167" fontId="12" fillId="0" borderId="9" xfId="1" applyNumberFormat="1" applyFont="1" applyBorder="1" applyAlignment="1" applyProtection="1">
      <alignment horizontal="center" vertical="center"/>
      <protection locked="0"/>
    </xf>
    <xf numFmtId="0" fontId="11" fillId="0" borderId="8" xfId="1" applyFont="1" applyBorder="1" applyAlignment="1">
      <alignment horizontal="left" vertical="center"/>
    </xf>
    <xf numFmtId="0" fontId="38" fillId="0" borderId="0" xfId="1" applyFont="1" applyAlignment="1">
      <alignment horizontal="left" vertical="center"/>
    </xf>
    <xf numFmtId="0" fontId="11" fillId="0" borderId="5" xfId="1" applyFont="1" applyBorder="1" applyAlignment="1">
      <alignment horizontal="left" vertical="center"/>
    </xf>
    <xf numFmtId="167" fontId="12" fillId="0" borderId="2" xfId="1" applyNumberFormat="1" applyFont="1" applyBorder="1" applyAlignment="1" applyProtection="1">
      <alignment horizontal="center" vertical="center"/>
      <protection locked="0"/>
    </xf>
    <xf numFmtId="167" fontId="12" fillId="0" borderId="22" xfId="1" applyNumberFormat="1" applyFont="1" applyBorder="1" applyAlignment="1" applyProtection="1">
      <alignment horizontal="center" vertical="center"/>
      <protection locked="0"/>
    </xf>
    <xf numFmtId="0" fontId="11" fillId="0" borderId="19" xfId="1" applyFont="1" applyBorder="1" applyAlignment="1" applyProtection="1">
      <alignment horizontal="left" vertical="center"/>
      <protection locked="0"/>
    </xf>
    <xf numFmtId="167" fontId="11" fillId="0" borderId="25" xfId="1" applyNumberFormat="1" applyFont="1" applyBorder="1" applyAlignment="1" applyProtection="1">
      <alignment horizontal="center" vertical="center"/>
      <protection locked="0"/>
    </xf>
    <xf numFmtId="167" fontId="11" fillId="0" borderId="26" xfId="1" applyNumberFormat="1" applyFont="1" applyBorder="1" applyAlignment="1" applyProtection="1">
      <alignment horizontal="center" vertical="center"/>
      <protection locked="0"/>
    </xf>
    <xf numFmtId="167" fontId="11" fillId="0" borderId="27" xfId="1" applyNumberFormat="1" applyFont="1" applyBorder="1" applyAlignment="1" applyProtection="1">
      <alignment horizontal="center" vertical="center"/>
      <protection locked="0"/>
    </xf>
    <xf numFmtId="167" fontId="11" fillId="0" borderId="18" xfId="1" applyNumberFormat="1" applyFont="1" applyBorder="1" applyAlignment="1" applyProtection="1">
      <alignment horizontal="center" vertical="center"/>
      <protection locked="0"/>
    </xf>
    <xf numFmtId="0" fontId="29" fillId="0" borderId="0" xfId="1" applyFont="1" applyBorder="1" applyAlignment="1">
      <alignment vertical="center"/>
    </xf>
    <xf numFmtId="0" fontId="29" fillId="0" borderId="0" xfId="1" applyFont="1" applyAlignment="1">
      <alignment vertical="center"/>
    </xf>
    <xf numFmtId="0" fontId="6" fillId="0" borderId="0" xfId="1" applyFont="1" applyAlignment="1">
      <alignment vertical="center"/>
    </xf>
    <xf numFmtId="167" fontId="1" fillId="0" borderId="0" xfId="1" applyNumberFormat="1" applyAlignment="1">
      <alignment vertical="center"/>
    </xf>
    <xf numFmtId="0" fontId="4" fillId="0" borderId="0" xfId="1" applyFont="1" applyAlignment="1">
      <alignment vertical="center"/>
    </xf>
    <xf numFmtId="0" fontId="2" fillId="0" borderId="0" xfId="1" applyFont="1" applyAlignment="1">
      <alignment horizontal="center" vertical="center"/>
    </xf>
    <xf numFmtId="0" fontId="3" fillId="0" borderId="23" xfId="1" applyFont="1" applyBorder="1" applyAlignment="1">
      <alignment horizontal="center" vertical="center"/>
    </xf>
    <xf numFmtId="0" fontId="3" fillId="0" borderId="53" xfId="1" applyFont="1" applyBorder="1" applyAlignment="1">
      <alignment horizontal="center" vertical="center"/>
    </xf>
    <xf numFmtId="0" fontId="3" fillId="0" borderId="60" xfId="1" applyFont="1" applyBorder="1" applyAlignment="1">
      <alignment horizontal="center" vertical="center"/>
    </xf>
    <xf numFmtId="0" fontId="3" fillId="0" borderId="2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5" fillId="0" borderId="0" xfId="1" applyFont="1" applyAlignment="1">
      <alignment horizontal="center" vertical="center"/>
    </xf>
    <xf numFmtId="0" fontId="11" fillId="0" borderId="7" xfId="1" applyFont="1" applyBorder="1" applyAlignment="1">
      <alignment vertical="center"/>
    </xf>
    <xf numFmtId="167" fontId="12" fillId="0" borderId="25" xfId="1" applyNumberFormat="1" applyFont="1" applyBorder="1" applyAlignment="1">
      <alignment horizontal="center" vertical="center"/>
    </xf>
    <xf numFmtId="167" fontId="12" fillId="0" borderId="27" xfId="1" applyNumberFormat="1" applyFont="1" applyBorder="1" applyAlignment="1">
      <alignment horizontal="center" vertical="center"/>
    </xf>
    <xf numFmtId="167" fontId="12" fillId="0" borderId="47" xfId="1" applyNumberFormat="1" applyFont="1" applyBorder="1" applyAlignment="1">
      <alignment horizontal="center" vertical="center"/>
    </xf>
    <xf numFmtId="167" fontId="12" fillId="0" borderId="31" xfId="1" applyNumberFormat="1" applyFont="1" applyBorder="1" applyAlignment="1">
      <alignment horizontal="center" vertical="center"/>
    </xf>
    <xf numFmtId="168" fontId="12" fillId="0" borderId="45" xfId="1" applyNumberFormat="1" applyFont="1" applyBorder="1" applyAlignment="1">
      <alignment horizontal="center" vertical="center"/>
    </xf>
    <xf numFmtId="168" fontId="12" fillId="0" borderId="58" xfId="1" applyNumberFormat="1" applyFont="1" applyBorder="1" applyAlignment="1">
      <alignment horizontal="center" vertical="center"/>
    </xf>
    <xf numFmtId="0" fontId="11" fillId="0" borderId="8" xfId="1" applyFont="1" applyBorder="1" applyAlignment="1">
      <alignment vertical="center"/>
    </xf>
    <xf numFmtId="167" fontId="12" fillId="0" borderId="9" xfId="1" applyNumberFormat="1" applyFont="1" applyBorder="1" applyAlignment="1">
      <alignment horizontal="center" vertical="center"/>
    </xf>
    <xf numFmtId="167" fontId="12" fillId="0" borderId="10" xfId="1" applyNumberFormat="1" applyFont="1" applyBorder="1" applyAlignment="1">
      <alignment horizontal="center" vertical="center"/>
    </xf>
    <xf numFmtId="167" fontId="12" fillId="0" borderId="56" xfId="1" applyNumberFormat="1" applyFont="1" applyBorder="1" applyAlignment="1">
      <alignment horizontal="center" vertical="center"/>
    </xf>
    <xf numFmtId="0" fontId="11" fillId="0" borderId="5" xfId="1" applyFont="1" applyBorder="1" applyAlignment="1">
      <alignment vertical="center"/>
    </xf>
    <xf numFmtId="167" fontId="12" fillId="0" borderId="2" xfId="1" applyNumberFormat="1" applyFont="1" applyBorder="1" applyAlignment="1">
      <alignment horizontal="center" vertical="center"/>
    </xf>
    <xf numFmtId="167" fontId="12" fillId="0" borderId="3" xfId="1" applyNumberFormat="1" applyFont="1" applyBorder="1" applyAlignment="1">
      <alignment horizontal="center" vertical="center"/>
    </xf>
    <xf numFmtId="167" fontId="12" fillId="0" borderId="103" xfId="1" applyNumberFormat="1" applyFont="1" applyBorder="1" applyAlignment="1">
      <alignment horizontal="center" vertical="center"/>
    </xf>
    <xf numFmtId="167" fontId="12" fillId="0" borderId="57" xfId="1" applyNumberFormat="1" applyFont="1" applyBorder="1" applyAlignment="1">
      <alignment horizontal="center" vertical="center"/>
    </xf>
    <xf numFmtId="167" fontId="12" fillId="0" borderId="4" xfId="1" applyNumberFormat="1" applyFont="1" applyBorder="1" applyAlignment="1" applyProtection="1">
      <alignment horizontal="center" vertical="center"/>
      <protection locked="0"/>
    </xf>
    <xf numFmtId="167" fontId="12" fillId="0" borderId="1" xfId="1" applyNumberFormat="1" applyFont="1" applyBorder="1" applyAlignment="1" applyProtection="1">
      <alignment horizontal="center" vertical="center"/>
      <protection locked="0"/>
    </xf>
    <xf numFmtId="167" fontId="12" fillId="0" borderId="48" xfId="1" applyNumberFormat="1" applyFont="1" applyBorder="1" applyAlignment="1" applyProtection="1">
      <alignment horizontal="center" vertical="center"/>
      <protection locked="0"/>
    </xf>
    <xf numFmtId="167" fontId="12" fillId="0" borderId="34" xfId="1" applyNumberFormat="1" applyFont="1" applyBorder="1" applyAlignment="1">
      <alignment horizontal="center" vertical="center"/>
    </xf>
    <xf numFmtId="0" fontId="11" fillId="0" borderId="7" xfId="1" applyFont="1" applyBorder="1" applyAlignment="1" applyProtection="1">
      <alignment vertical="center"/>
      <protection locked="0"/>
    </xf>
    <xf numFmtId="167" fontId="11" fillId="0" borderId="105" xfId="1" applyNumberFormat="1" applyFont="1" applyBorder="1" applyAlignment="1" applyProtection="1">
      <alignment horizontal="center" vertical="center"/>
      <protection locked="0"/>
    </xf>
    <xf numFmtId="167" fontId="11" fillId="0" borderId="28" xfId="1" applyNumberFormat="1" applyFont="1" applyBorder="1" applyAlignment="1">
      <alignment horizontal="center" vertical="center"/>
    </xf>
    <xf numFmtId="167" fontId="11" fillId="0" borderId="97" xfId="1" applyNumberFormat="1" applyFont="1" applyBorder="1" applyAlignment="1">
      <alignment horizontal="center" vertical="center"/>
    </xf>
    <xf numFmtId="0" fontId="1" fillId="0" borderId="0" xfId="1" applyFont="1" applyAlignment="1">
      <alignment vertical="center"/>
    </xf>
    <xf numFmtId="164" fontId="1" fillId="0" borderId="0" xfId="1" applyNumberFormat="1" applyFont="1" applyBorder="1" applyAlignment="1">
      <alignment horizontal="center" vertical="center"/>
    </xf>
    <xf numFmtId="0" fontId="1" fillId="0" borderId="0" xfId="1"/>
    <xf numFmtId="164" fontId="39" fillId="0" borderId="0" xfId="1" applyNumberFormat="1" applyFont="1" applyBorder="1" applyAlignment="1">
      <alignment horizontal="left" vertical="center"/>
    </xf>
    <xf numFmtId="0" fontId="39" fillId="0" borderId="0" xfId="1" applyFont="1" applyAlignment="1">
      <alignment vertical="center"/>
    </xf>
    <xf numFmtId="0" fontId="1" fillId="0" borderId="0" xfId="1" applyFont="1" applyAlignment="1">
      <alignment horizontal="center" vertical="center"/>
    </xf>
    <xf numFmtId="0" fontId="11" fillId="0" borderId="22" xfId="1" applyFont="1" applyBorder="1" applyAlignment="1">
      <alignment horizontal="center" vertical="center"/>
    </xf>
    <xf numFmtId="0" fontId="11" fillId="0" borderId="23" xfId="1" applyFont="1" applyBorder="1" applyAlignment="1">
      <alignment horizontal="center" vertical="center"/>
    </xf>
    <xf numFmtId="0" fontId="11" fillId="0" borderId="14" xfId="1" applyFont="1" applyBorder="1" applyAlignment="1">
      <alignment horizontal="center" vertical="center"/>
    </xf>
    <xf numFmtId="0" fontId="11" fillId="0" borderId="24" xfId="1" applyFont="1" applyBorder="1" applyAlignment="1">
      <alignment horizontal="left" vertical="center"/>
    </xf>
    <xf numFmtId="0" fontId="3" fillId="0" borderId="48" xfId="1" applyFont="1" applyBorder="1" applyAlignment="1">
      <alignment horizontal="center" vertical="center"/>
    </xf>
    <xf numFmtId="167" fontId="12" fillId="0" borderId="55" xfId="1" applyNumberFormat="1" applyFont="1" applyBorder="1" applyAlignment="1">
      <alignment horizontal="center" vertical="center"/>
    </xf>
    <xf numFmtId="167" fontId="12" fillId="0" borderId="24" xfId="1" applyNumberFormat="1" applyFont="1" applyBorder="1" applyAlignment="1">
      <alignment horizontal="center" vertical="center"/>
    </xf>
    <xf numFmtId="167" fontId="12" fillId="0" borderId="19" xfId="1" applyNumberFormat="1" applyFont="1" applyBorder="1" applyAlignment="1">
      <alignment horizontal="center" vertical="center"/>
    </xf>
    <xf numFmtId="167" fontId="12" fillId="0" borderId="51" xfId="1" applyNumberFormat="1" applyFont="1" applyBorder="1" applyAlignment="1">
      <alignment horizontal="center" vertical="center"/>
    </xf>
    <xf numFmtId="167" fontId="12" fillId="0" borderId="32" xfId="1" applyNumberFormat="1" applyFont="1" applyBorder="1" applyAlignment="1">
      <alignment horizontal="center" vertical="center"/>
    </xf>
    <xf numFmtId="167" fontId="12" fillId="0" borderId="18" xfId="1" applyNumberFormat="1" applyFont="1" applyBorder="1" applyAlignment="1">
      <alignment horizontal="center" vertical="center"/>
    </xf>
    <xf numFmtId="167" fontId="12" fillId="0" borderId="13" xfId="1" applyNumberFormat="1" applyFont="1" applyBorder="1" applyAlignment="1">
      <alignment horizontal="center" vertical="center"/>
    </xf>
    <xf numFmtId="167" fontId="12" fillId="0" borderId="11" xfId="1" applyNumberFormat="1" applyFont="1" applyBorder="1" applyAlignment="1">
      <alignment horizontal="center" vertical="center"/>
    </xf>
    <xf numFmtId="167" fontId="12" fillId="0" borderId="49" xfId="1" applyNumberFormat="1" applyFont="1" applyBorder="1" applyAlignment="1">
      <alignment horizontal="center" vertical="center"/>
    </xf>
    <xf numFmtId="168" fontId="40" fillId="0" borderId="58" xfId="1" applyNumberFormat="1" applyFont="1" applyBorder="1" applyAlignment="1">
      <alignment horizontal="left" vertical="center"/>
    </xf>
    <xf numFmtId="0" fontId="41" fillId="0" borderId="8" xfId="1" applyFont="1" applyBorder="1" applyAlignment="1">
      <alignment vertical="center"/>
    </xf>
    <xf numFmtId="167" fontId="12" fillId="0" borderId="14" xfId="1" applyNumberFormat="1" applyFont="1" applyBorder="1" applyAlignment="1">
      <alignment horizontal="center" vertical="center"/>
    </xf>
    <xf numFmtId="167" fontId="12" fillId="0" borderId="4" xfId="1" applyNumberFormat="1" applyFont="1" applyBorder="1" applyAlignment="1">
      <alignment horizontal="center" vertical="center"/>
    </xf>
    <xf numFmtId="167" fontId="12" fillId="0" borderId="48" xfId="1" applyNumberFormat="1" applyFont="1" applyBorder="1" applyAlignment="1">
      <alignment horizontal="center" vertical="center"/>
    </xf>
    <xf numFmtId="167" fontId="12" fillId="0" borderId="41" xfId="1" applyNumberFormat="1" applyFont="1" applyBorder="1" applyAlignment="1">
      <alignment horizontal="center" vertical="center"/>
    </xf>
    <xf numFmtId="167" fontId="12" fillId="0" borderId="1" xfId="1" applyNumberFormat="1" applyFont="1" applyBorder="1" applyAlignment="1">
      <alignment horizontal="center" vertical="center"/>
    </xf>
    <xf numFmtId="167" fontId="11" fillId="0" borderId="55" xfId="1" applyNumberFormat="1" applyFont="1" applyBorder="1" applyAlignment="1">
      <alignment horizontal="center" vertical="center"/>
    </xf>
    <xf numFmtId="167" fontId="11" fillId="0" borderId="24" xfId="1" applyNumberFormat="1" applyFont="1" applyBorder="1" applyAlignment="1">
      <alignment horizontal="center" vertical="center"/>
    </xf>
    <xf numFmtId="167" fontId="11" fillId="0" borderId="32" xfId="1" applyNumberFormat="1" applyFont="1" applyBorder="1" applyAlignment="1">
      <alignment horizontal="center" vertical="center"/>
    </xf>
    <xf numFmtId="167" fontId="11" fillId="0" borderId="18" xfId="1" applyNumberFormat="1" applyFont="1" applyBorder="1" applyAlignment="1">
      <alignment horizontal="center" vertical="center"/>
    </xf>
    <xf numFmtId="167" fontId="11" fillId="0" borderId="12" xfId="1" applyNumberFormat="1" applyFont="1" applyBorder="1" applyAlignment="1">
      <alignment horizontal="center" vertical="center"/>
    </xf>
    <xf numFmtId="0" fontId="29" fillId="0" borderId="0" xfId="1" applyFont="1" applyAlignment="1">
      <alignment horizontal="center" vertical="center"/>
    </xf>
    <xf numFmtId="0" fontId="12" fillId="0" borderId="16" xfId="1" applyFont="1" applyBorder="1" applyAlignment="1" applyProtection="1">
      <alignment horizontal="center" vertical="center"/>
      <protection locked="0"/>
    </xf>
    <xf numFmtId="0" fontId="12" fillId="0" borderId="16" xfId="1" applyFont="1" applyBorder="1" applyAlignment="1">
      <alignment horizontal="center" vertical="center"/>
    </xf>
    <xf numFmtId="0" fontId="4" fillId="0" borderId="0" xfId="1" applyFont="1" applyBorder="1" applyAlignment="1" applyProtection="1">
      <alignment horizontal="center" vertical="center"/>
      <protection locked="0"/>
    </xf>
    <xf numFmtId="0" fontId="4" fillId="0" borderId="0" xfId="1" applyFont="1" applyBorder="1" applyAlignment="1">
      <alignment horizontal="center" vertical="center"/>
    </xf>
    <xf numFmtId="0" fontId="5" fillId="0" borderId="0" xfId="1" applyFont="1" applyBorder="1" applyAlignment="1" applyProtection="1">
      <alignment horizontal="center" vertical="center"/>
      <protection locked="0"/>
    </xf>
    <xf numFmtId="0" fontId="5" fillId="0" borderId="0" xfId="1" applyFont="1" applyBorder="1" applyAlignment="1">
      <alignment horizontal="center" vertical="center"/>
    </xf>
    <xf numFmtId="0" fontId="30" fillId="0" borderId="0" xfId="1" applyFont="1" applyAlignment="1">
      <alignment vertical="center"/>
    </xf>
    <xf numFmtId="0" fontId="11" fillId="0" borderId="50" xfId="1" applyFont="1" applyBorder="1" applyAlignment="1">
      <alignment horizontal="center" vertical="center"/>
    </xf>
    <xf numFmtId="0" fontId="11" fillId="0" borderId="24" xfId="1" applyFont="1" applyBorder="1" applyAlignment="1">
      <alignment horizontal="center" vertical="center"/>
    </xf>
    <xf numFmtId="0" fontId="3" fillId="0" borderId="6" xfId="1" applyFont="1" applyBorder="1" applyAlignment="1">
      <alignment horizontal="center" vertical="center"/>
    </xf>
    <xf numFmtId="0" fontId="3" fillId="0" borderId="52" xfId="1" applyFont="1" applyBorder="1" applyAlignment="1">
      <alignment horizontal="center" vertical="center"/>
    </xf>
    <xf numFmtId="164" fontId="12" fillId="0" borderId="9" xfId="1" applyNumberFormat="1" applyFont="1" applyFill="1" applyBorder="1" applyAlignment="1" applyProtection="1">
      <alignment horizontal="center" vertical="center"/>
      <protection locked="0"/>
    </xf>
    <xf numFmtId="164" fontId="12" fillId="0" borderId="13" xfId="1" applyNumberFormat="1" applyFont="1" applyFill="1" applyBorder="1" applyAlignment="1" applyProtection="1">
      <alignment horizontal="center" vertical="center"/>
      <protection locked="0"/>
    </xf>
    <xf numFmtId="164" fontId="12" fillId="0" borderId="20" xfId="1" applyNumberFormat="1" applyFont="1" applyFill="1" applyBorder="1" applyAlignment="1">
      <alignment horizontal="center" vertical="center"/>
    </xf>
    <xf numFmtId="164" fontId="12" fillId="0" borderId="11" xfId="1" applyNumberFormat="1" applyFont="1" applyFill="1" applyBorder="1" applyAlignment="1" applyProtection="1">
      <alignment horizontal="center" vertical="center"/>
      <protection locked="0"/>
    </xf>
    <xf numFmtId="164" fontId="12" fillId="0" borderId="97" xfId="1" applyNumberFormat="1" applyFont="1" applyFill="1" applyBorder="1" applyAlignment="1" applyProtection="1">
      <alignment horizontal="center" vertical="center"/>
      <protection locked="0"/>
    </xf>
    <xf numFmtId="164" fontId="12" fillId="0" borderId="26" xfId="1" applyNumberFormat="1" applyFont="1" applyFill="1" applyBorder="1" applyAlignment="1" applyProtection="1">
      <alignment horizontal="center" vertical="center"/>
      <protection locked="0"/>
    </xf>
    <xf numFmtId="164" fontId="12" fillId="0" borderId="31" xfId="1" applyNumberFormat="1" applyFont="1" applyFill="1" applyBorder="1" applyAlignment="1" applyProtection="1">
      <alignment horizontal="center" vertical="center"/>
      <protection locked="0"/>
    </xf>
    <xf numFmtId="164" fontId="12" fillId="0" borderId="2" xfId="1" applyNumberFormat="1" applyFont="1" applyFill="1" applyBorder="1" applyAlignment="1" applyProtection="1">
      <alignment horizontal="center" vertical="center"/>
      <protection locked="0"/>
    </xf>
    <xf numFmtId="164" fontId="12" fillId="0" borderId="4" xfId="1" applyNumberFormat="1" applyFont="1" applyFill="1" applyBorder="1" applyAlignment="1" applyProtection="1">
      <alignment horizontal="center" vertical="center"/>
      <protection locked="0"/>
    </xf>
    <xf numFmtId="164" fontId="12" fillId="0" borderId="6" xfId="1" applyNumberFormat="1" applyFont="1" applyFill="1" applyBorder="1" applyAlignment="1">
      <alignment horizontal="center" vertical="center"/>
    </xf>
    <xf numFmtId="164" fontId="12" fillId="0" borderId="1" xfId="1" applyNumberFormat="1" applyFont="1" applyFill="1" applyBorder="1" applyAlignment="1" applyProtection="1">
      <alignment horizontal="center" vertical="center"/>
      <protection locked="0"/>
    </xf>
    <xf numFmtId="164" fontId="12" fillId="0" borderId="33" xfId="1" applyNumberFormat="1" applyFont="1" applyFill="1" applyBorder="1" applyAlignment="1" applyProtection="1">
      <alignment horizontal="center" vertical="center"/>
      <protection locked="0"/>
    </xf>
    <xf numFmtId="164" fontId="11" fillId="0" borderId="55" xfId="1" applyNumberFormat="1" applyFont="1" applyBorder="1" applyAlignment="1" applyProtection="1">
      <alignment horizontal="center" vertical="center"/>
      <protection locked="0"/>
    </xf>
    <xf numFmtId="164" fontId="11" fillId="0" borderId="24" xfId="1" applyNumberFormat="1" applyFont="1" applyBorder="1" applyAlignment="1" applyProtection="1">
      <alignment horizontal="center" vertical="center"/>
      <protection locked="0"/>
    </xf>
    <xf numFmtId="164" fontId="11" fillId="0" borderId="29" xfId="1" applyNumberFormat="1" applyFont="1" applyBorder="1" applyAlignment="1">
      <alignment horizontal="center" vertical="center"/>
    </xf>
    <xf numFmtId="164" fontId="11" fillId="0" borderId="69" xfId="1" applyNumberFormat="1" applyFont="1" applyBorder="1" applyAlignment="1" applyProtection="1">
      <alignment horizontal="center" vertical="center"/>
      <protection locked="0"/>
    </xf>
    <xf numFmtId="164" fontId="11" fillId="0" borderId="12" xfId="1" applyNumberFormat="1" applyFont="1" applyBorder="1" applyAlignment="1">
      <alignment horizontal="center" vertical="center"/>
    </xf>
    <xf numFmtId="164" fontId="11" fillId="0" borderId="19" xfId="1" applyNumberFormat="1" applyFont="1" applyBorder="1" applyAlignment="1">
      <alignment horizontal="center" vertical="center"/>
    </xf>
    <xf numFmtId="164" fontId="11" fillId="0" borderId="24" xfId="1" applyNumberFormat="1" applyFont="1" applyBorder="1" applyAlignment="1">
      <alignment horizontal="center" vertical="center"/>
    </xf>
    <xf numFmtId="164" fontId="11" fillId="0" borderId="51" xfId="1" applyNumberFormat="1" applyFont="1" applyBorder="1" applyAlignment="1">
      <alignment horizontal="center" vertical="center"/>
    </xf>
    <xf numFmtId="0" fontId="4" fillId="0" borderId="0" xfId="1" applyFont="1"/>
    <xf numFmtId="0" fontId="6" fillId="0" borderId="0" xfId="1" applyFont="1" applyAlignment="1">
      <alignment horizontal="center" vertical="center"/>
    </xf>
    <xf numFmtId="0" fontId="5" fillId="0" borderId="0" xfId="1" applyFont="1"/>
    <xf numFmtId="0" fontId="27" fillId="0" borderId="0" xfId="1" applyFont="1" applyAlignment="1">
      <alignment horizontal="center" vertical="center"/>
    </xf>
    <xf numFmtId="0" fontId="10" fillId="0" borderId="0" xfId="1" applyFont="1" applyAlignment="1">
      <alignment vertical="center"/>
    </xf>
    <xf numFmtId="0" fontId="4" fillId="0" borderId="0" xfId="1" applyFont="1" applyBorder="1" applyAlignment="1">
      <alignment vertical="center"/>
    </xf>
    <xf numFmtId="0" fontId="1" fillId="0" borderId="0" xfId="1" applyBorder="1"/>
    <xf numFmtId="0" fontId="1" fillId="0" borderId="0" xfId="1" applyBorder="1" applyAlignment="1">
      <alignment vertical="center"/>
    </xf>
    <xf numFmtId="0" fontId="4" fillId="0" borderId="0" xfId="1" applyFont="1" applyBorder="1" applyAlignment="1">
      <alignment horizontal="right" vertical="center"/>
    </xf>
    <xf numFmtId="0" fontId="18" fillId="0" borderId="0" xfId="1" applyFont="1" applyBorder="1" applyAlignment="1">
      <alignment vertical="center"/>
    </xf>
    <xf numFmtId="0" fontId="1" fillId="0" borderId="0" xfId="1" applyAlignment="1">
      <alignment vertical="center" wrapText="1"/>
    </xf>
    <xf numFmtId="0" fontId="17" fillId="0" borderId="0" xfId="1" applyFont="1" applyBorder="1" applyAlignment="1">
      <alignment vertical="center"/>
    </xf>
    <xf numFmtId="0" fontId="1" fillId="0" borderId="0" xfId="1" applyBorder="1" applyAlignment="1">
      <alignment vertical="center" wrapText="1"/>
    </xf>
    <xf numFmtId="0" fontId="32" fillId="0" borderId="0" xfId="1" applyFont="1" applyAlignment="1">
      <alignment vertical="center"/>
    </xf>
    <xf numFmtId="0" fontId="32" fillId="0" borderId="0" xfId="1" applyFont="1" applyBorder="1" applyAlignment="1">
      <alignment vertical="center"/>
    </xf>
    <xf numFmtId="0" fontId="5" fillId="0" borderId="0" xfId="1" applyFont="1" applyBorder="1" applyAlignment="1">
      <alignment vertical="center"/>
    </xf>
    <xf numFmtId="0" fontId="11" fillId="0" borderId="0" xfId="1" applyFont="1" applyFill="1" applyBorder="1" applyAlignment="1">
      <alignment horizontal="center" vertical="center" wrapText="1"/>
    </xf>
    <xf numFmtId="0" fontId="12" fillId="0" borderId="0" xfId="1" applyFont="1" applyFill="1" applyBorder="1" applyAlignment="1">
      <alignment vertical="center"/>
    </xf>
    <xf numFmtId="0" fontId="11" fillId="0" borderId="11" xfId="1" applyFont="1" applyBorder="1" applyAlignment="1">
      <alignment horizontal="center" vertical="center"/>
    </xf>
    <xf numFmtId="0" fontId="11" fillId="0" borderId="9" xfId="1" applyFont="1" applyFill="1" applyBorder="1" applyAlignment="1">
      <alignment horizontal="center" vertical="center"/>
    </xf>
    <xf numFmtId="0" fontId="11" fillId="0" borderId="13" xfId="1" applyFont="1" applyFill="1" applyBorder="1" applyAlignment="1">
      <alignment horizontal="center" vertical="center" wrapText="1"/>
    </xf>
    <xf numFmtId="0" fontId="11" fillId="0" borderId="31" xfId="1" applyFont="1" applyFill="1" applyBorder="1" applyAlignment="1">
      <alignment horizontal="center" vertical="center"/>
    </xf>
    <xf numFmtId="0" fontId="11" fillId="0" borderId="24" xfId="1" applyFont="1" applyFill="1" applyBorder="1" applyAlignment="1">
      <alignment horizontal="center" vertical="center"/>
    </xf>
    <xf numFmtId="0" fontId="11" fillId="0" borderId="19" xfId="1" applyFont="1" applyFill="1" applyBorder="1" applyAlignment="1">
      <alignment horizontal="center" vertical="center" wrapText="1"/>
    </xf>
    <xf numFmtId="0" fontId="11" fillId="0" borderId="0" xfId="1" applyFont="1" applyBorder="1" applyAlignment="1">
      <alignment horizontal="center" vertical="center"/>
    </xf>
    <xf numFmtId="0" fontId="11" fillId="0" borderId="0" xfId="1" applyFont="1" applyFill="1" applyBorder="1" applyAlignment="1">
      <alignment horizontal="center" vertical="center"/>
    </xf>
    <xf numFmtId="0" fontId="33" fillId="0" borderId="1" xfId="1" applyFont="1" applyBorder="1" applyAlignment="1">
      <alignment horizontal="center" vertical="center"/>
    </xf>
    <xf numFmtId="0" fontId="33" fillId="0" borderId="96" xfId="1" applyFont="1" applyFill="1" applyBorder="1" applyAlignment="1">
      <alignment horizontal="center" vertical="center"/>
    </xf>
    <xf numFmtId="0" fontId="33" fillId="0" borderId="48" xfId="1" applyFont="1" applyFill="1" applyBorder="1" applyAlignment="1">
      <alignment horizontal="center" vertical="center"/>
    </xf>
    <xf numFmtId="0" fontId="33" fillId="0" borderId="34" xfId="1" applyFont="1" applyFill="1" applyBorder="1" applyAlignment="1">
      <alignment horizontal="center" vertical="center"/>
    </xf>
    <xf numFmtId="0" fontId="33" fillId="0" borderId="4" xfId="1" applyFont="1" applyFill="1" applyBorder="1" applyAlignment="1">
      <alignment horizontal="center" vertical="center"/>
    </xf>
    <xf numFmtId="0" fontId="33" fillId="0" borderId="91" xfId="1" applyFont="1" applyFill="1" applyBorder="1" applyAlignment="1">
      <alignment horizontal="center" vertical="center"/>
    </xf>
    <xf numFmtId="0" fontId="33" fillId="0" borderId="0" xfId="1" applyFont="1" applyBorder="1" applyAlignment="1">
      <alignment horizontal="center" vertical="center"/>
    </xf>
    <xf numFmtId="0" fontId="33" fillId="0" borderId="0" xfId="1" applyFont="1" applyFill="1" applyBorder="1" applyAlignment="1">
      <alignment horizontal="center" vertical="center"/>
    </xf>
    <xf numFmtId="0" fontId="41" fillId="0" borderId="7" xfId="1" applyFont="1" applyBorder="1" applyAlignment="1">
      <alignment vertical="center"/>
    </xf>
    <xf numFmtId="164" fontId="42" fillId="0" borderId="46" xfId="1" applyNumberFormat="1" applyFont="1" applyFill="1" applyBorder="1" applyAlignment="1">
      <alignment horizontal="center" vertical="center"/>
    </xf>
    <xf numFmtId="164" fontId="42" fillId="0" borderId="44" xfId="1" applyNumberFormat="1" applyFont="1" applyFill="1" applyBorder="1" applyAlignment="1">
      <alignment horizontal="center" vertical="center"/>
    </xf>
    <xf numFmtId="164" fontId="42" fillId="0" borderId="97" xfId="1" applyNumberFormat="1" applyFont="1" applyFill="1" applyBorder="1" applyAlignment="1">
      <alignment horizontal="center" vertical="center"/>
    </xf>
    <xf numFmtId="164" fontId="42" fillId="0" borderId="27" xfId="1" applyNumberFormat="1" applyFont="1" applyFill="1" applyBorder="1" applyAlignment="1">
      <alignment horizontal="center" vertical="center"/>
    </xf>
    <xf numFmtId="164" fontId="42" fillId="0" borderId="98" xfId="1" applyNumberFormat="1" applyFont="1" applyFill="1" applyBorder="1" applyAlignment="1">
      <alignment horizontal="center" vertical="center"/>
    </xf>
    <xf numFmtId="164" fontId="42" fillId="0" borderId="87" xfId="1" applyNumberFormat="1" applyFont="1" applyFill="1" applyBorder="1" applyAlignment="1">
      <alignment horizontal="center" vertical="center"/>
    </xf>
    <xf numFmtId="164" fontId="42" fillId="0" borderId="99" xfId="1" applyNumberFormat="1" applyFont="1" applyFill="1" applyBorder="1" applyAlignment="1">
      <alignment horizontal="center" vertical="center"/>
    </xf>
    <xf numFmtId="164" fontId="42" fillId="0" borderId="31" xfId="1" applyNumberFormat="1" applyFont="1" applyFill="1" applyBorder="1" applyAlignment="1">
      <alignment horizontal="center" vertical="center"/>
    </xf>
    <xf numFmtId="0" fontId="43" fillId="0" borderId="0" xfId="1" applyFont="1" applyBorder="1" applyAlignment="1">
      <alignment vertical="center"/>
    </xf>
    <xf numFmtId="1" fontId="44" fillId="0" borderId="0" xfId="1" applyNumberFormat="1" applyFont="1" applyFill="1" applyBorder="1" applyAlignment="1">
      <alignment horizontal="center" vertical="center"/>
    </xf>
    <xf numFmtId="0" fontId="45" fillId="0" borderId="0" xfId="1" applyFont="1" applyFill="1" applyBorder="1" applyAlignment="1">
      <alignment horizontal="center" vertical="center"/>
    </xf>
    <xf numFmtId="164" fontId="12" fillId="0" borderId="62" xfId="1" applyNumberFormat="1" applyFont="1" applyFill="1" applyBorder="1" applyAlignment="1">
      <alignment horizontal="center" vertical="center"/>
    </xf>
    <xf numFmtId="164" fontId="12" fillId="0" borderId="11" xfId="1" applyNumberFormat="1" applyFont="1" applyFill="1" applyBorder="1" applyAlignment="1">
      <alignment horizontal="center" vertical="center"/>
    </xf>
    <xf numFmtId="164" fontId="12" fillId="0" borderId="31" xfId="1" applyNumberFormat="1" applyFont="1" applyFill="1" applyBorder="1" applyAlignment="1">
      <alignment horizontal="center" vertical="center"/>
    </xf>
    <xf numFmtId="164" fontId="42" fillId="0" borderId="10" xfId="1" applyNumberFormat="1" applyFont="1" applyFill="1" applyBorder="1" applyAlignment="1">
      <alignment horizontal="center" vertical="center"/>
    </xf>
    <xf numFmtId="164" fontId="42" fillId="0" borderId="15" xfId="1" applyNumberFormat="1" applyFont="1" applyFill="1" applyBorder="1" applyAlignment="1">
      <alignment horizontal="center" vertical="center"/>
    </xf>
    <xf numFmtId="164" fontId="42" fillId="0" borderId="90" xfId="1" applyNumberFormat="1" applyFont="1" applyFill="1" applyBorder="1" applyAlignment="1">
      <alignment horizontal="center" vertical="center"/>
    </xf>
    <xf numFmtId="0" fontId="6" fillId="0" borderId="0" xfId="1" applyFont="1" applyBorder="1" applyAlignment="1">
      <alignment vertical="center"/>
    </xf>
    <xf numFmtId="0" fontId="4" fillId="0" borderId="0" xfId="1" applyFont="1" applyFill="1" applyBorder="1" applyAlignment="1">
      <alignment horizontal="center" vertical="center"/>
    </xf>
    <xf numFmtId="164" fontId="12" fillId="0" borderId="10" xfId="1" applyNumberFormat="1" applyFont="1" applyFill="1" applyBorder="1" applyAlignment="1">
      <alignment horizontal="center" vertical="center"/>
    </xf>
    <xf numFmtId="164" fontId="12" fillId="0" borderId="15" xfId="1" applyNumberFormat="1" applyFont="1" applyFill="1" applyBorder="1" applyAlignment="1">
      <alignment horizontal="center" vertical="center"/>
    </xf>
    <xf numFmtId="164" fontId="12" fillId="0" borderId="90" xfId="1" applyNumberFormat="1" applyFont="1" applyFill="1" applyBorder="1" applyAlignment="1">
      <alignment horizontal="center" vertical="center"/>
    </xf>
    <xf numFmtId="0" fontId="11" fillId="0" borderId="8" xfId="1" applyFont="1" applyBorder="1" applyAlignment="1">
      <alignment vertical="center" wrapText="1"/>
    </xf>
    <xf numFmtId="0" fontId="6" fillId="0" borderId="0" xfId="1" applyFont="1" applyBorder="1" applyAlignment="1">
      <alignment vertical="center" wrapText="1"/>
    </xf>
    <xf numFmtId="0" fontId="38" fillId="0" borderId="0" xfId="1" applyFont="1" applyFill="1" applyBorder="1" applyAlignment="1">
      <alignment horizontal="left" vertical="center"/>
    </xf>
    <xf numFmtId="164" fontId="42" fillId="0" borderId="71" xfId="1" applyNumberFormat="1" applyFont="1" applyFill="1" applyBorder="1" applyAlignment="1">
      <alignment horizontal="center" vertical="center"/>
    </xf>
    <xf numFmtId="164" fontId="42" fillId="0" borderId="23" xfId="1" applyNumberFormat="1" applyFont="1" applyFill="1" applyBorder="1" applyAlignment="1">
      <alignment horizontal="center" vertical="center"/>
    </xf>
    <xf numFmtId="164" fontId="42" fillId="0" borderId="61" xfId="1" applyNumberFormat="1" applyFont="1" applyFill="1" applyBorder="1" applyAlignment="1">
      <alignment horizontal="center" vertical="center"/>
    </xf>
    <xf numFmtId="164" fontId="42" fillId="0" borderId="53" xfId="1" applyNumberFormat="1" applyFont="1" applyFill="1" applyBorder="1" applyAlignment="1">
      <alignment horizontal="center" vertical="center"/>
    </xf>
    <xf numFmtId="164" fontId="42" fillId="0" borderId="16" xfId="1" applyNumberFormat="1" applyFont="1" applyFill="1" applyBorder="1" applyAlignment="1">
      <alignment horizontal="center" vertical="center"/>
    </xf>
    <xf numFmtId="164" fontId="42" fillId="0" borderId="83" xfId="1" applyNumberFormat="1" applyFont="1" applyFill="1" applyBorder="1" applyAlignment="1">
      <alignment horizontal="center" vertical="center"/>
    </xf>
    <xf numFmtId="164" fontId="12" fillId="0" borderId="96" xfId="1" applyNumberFormat="1" applyFont="1" applyFill="1" applyBorder="1" applyAlignment="1">
      <alignment horizontal="center" vertical="center"/>
    </xf>
    <xf numFmtId="164" fontId="12" fillId="0" borderId="1" xfId="1" applyNumberFormat="1" applyFont="1" applyFill="1" applyBorder="1" applyAlignment="1">
      <alignment horizontal="center" vertical="center"/>
    </xf>
    <xf numFmtId="164" fontId="12" fillId="0" borderId="34" xfId="1" applyNumberFormat="1" applyFont="1" applyFill="1" applyBorder="1" applyAlignment="1">
      <alignment horizontal="center" vertical="center"/>
    </xf>
    <xf numFmtId="164" fontId="12" fillId="0" borderId="3" xfId="1" applyNumberFormat="1" applyFont="1" applyFill="1" applyBorder="1" applyAlignment="1">
      <alignment horizontal="center" vertical="center"/>
    </xf>
    <xf numFmtId="164" fontId="12" fillId="0" borderId="57" xfId="1" applyNumberFormat="1" applyFont="1" applyFill="1" applyBorder="1" applyAlignment="1">
      <alignment horizontal="center" vertical="center"/>
    </xf>
    <xf numFmtId="164" fontId="42" fillId="0" borderId="91" xfId="1" applyNumberFormat="1" applyFont="1" applyFill="1" applyBorder="1" applyAlignment="1">
      <alignment horizontal="center" vertical="center"/>
    </xf>
    <xf numFmtId="164" fontId="12" fillId="0" borderId="91" xfId="1" applyNumberFormat="1" applyFont="1" applyFill="1" applyBorder="1" applyAlignment="1">
      <alignment horizontal="center" vertical="center"/>
    </xf>
    <xf numFmtId="164" fontId="42" fillId="0" borderId="34" xfId="1" applyNumberFormat="1" applyFont="1" applyFill="1" applyBorder="1" applyAlignment="1">
      <alignment horizontal="center" vertical="center"/>
    </xf>
    <xf numFmtId="164" fontId="11" fillId="0" borderId="55" xfId="1" applyNumberFormat="1" applyFont="1" applyFill="1" applyBorder="1" applyAlignment="1">
      <alignment horizontal="center" vertical="center"/>
    </xf>
    <xf numFmtId="164" fontId="11" fillId="0" borderId="24" xfId="1" applyNumberFormat="1" applyFont="1" applyFill="1" applyBorder="1" applyAlignment="1">
      <alignment horizontal="center" vertical="center"/>
    </xf>
    <xf numFmtId="164" fontId="11" fillId="0" borderId="86" xfId="1" applyNumberFormat="1" applyFont="1" applyFill="1" applyBorder="1" applyAlignment="1">
      <alignment horizontal="center" vertical="center"/>
    </xf>
    <xf numFmtId="164" fontId="11" fillId="0" borderId="26" xfId="1" applyNumberFormat="1" applyFont="1" applyFill="1" applyBorder="1" applyAlignment="1">
      <alignment horizontal="center" vertical="center"/>
    </xf>
    <xf numFmtId="164" fontId="11" fillId="0" borderId="12" xfId="1" applyNumberFormat="1" applyFont="1" applyFill="1" applyBorder="1" applyAlignment="1">
      <alignment horizontal="center" vertical="center"/>
    </xf>
    <xf numFmtId="164" fontId="11" fillId="0" borderId="87" xfId="1" applyNumberFormat="1" applyFont="1" applyFill="1" applyBorder="1" applyAlignment="1">
      <alignment horizontal="center" vertical="center"/>
    </xf>
    <xf numFmtId="164" fontId="11" fillId="0" borderId="32" xfId="1" applyNumberFormat="1" applyFont="1" applyFill="1" applyBorder="1" applyAlignment="1">
      <alignment horizontal="center" vertical="center"/>
    </xf>
    <xf numFmtId="0" fontId="6" fillId="0" borderId="0" xfId="1" applyFont="1" applyBorder="1" applyAlignment="1" applyProtection="1">
      <alignment vertical="center"/>
      <protection locked="0"/>
    </xf>
    <xf numFmtId="1" fontId="6" fillId="0" borderId="0" xfId="1" applyNumberFormat="1" applyFont="1" applyFill="1" applyBorder="1" applyAlignment="1">
      <alignment horizontal="center" vertical="center"/>
    </xf>
    <xf numFmtId="0" fontId="3" fillId="0" borderId="0" xfId="1" applyFont="1" applyFill="1" applyBorder="1" applyAlignment="1">
      <alignment horizontal="center" vertical="center"/>
    </xf>
    <xf numFmtId="0" fontId="1" fillId="0" borderId="0" xfId="1" applyFill="1" applyAlignment="1">
      <alignment vertical="center"/>
    </xf>
    <xf numFmtId="0" fontId="1" fillId="0" borderId="0" xfId="1" applyFill="1" applyBorder="1" applyAlignment="1">
      <alignment vertical="center"/>
    </xf>
    <xf numFmtId="0" fontId="5" fillId="0" borderId="0" xfId="1" applyFont="1" applyAlignment="1">
      <alignment vertical="center" wrapText="1"/>
    </xf>
    <xf numFmtId="0" fontId="5" fillId="0" borderId="0" xfId="1" applyFont="1" applyAlignment="1">
      <alignment horizontal="left" vertical="center" wrapText="1"/>
    </xf>
    <xf numFmtId="0" fontId="5" fillId="0" borderId="0" xfId="1" applyFont="1" applyBorder="1" applyAlignment="1">
      <alignment vertical="center" wrapText="1"/>
    </xf>
    <xf numFmtId="0" fontId="46" fillId="0" borderId="0" xfId="1" applyFont="1" applyBorder="1" applyAlignment="1">
      <alignment vertical="center"/>
    </xf>
    <xf numFmtId="0" fontId="46" fillId="0" borderId="0" xfId="1" applyFont="1" applyBorder="1" applyAlignment="1">
      <alignment vertical="center" wrapText="1"/>
    </xf>
    <xf numFmtId="0" fontId="46" fillId="0" borderId="0" xfId="1" applyFont="1" applyFill="1" applyBorder="1" applyAlignment="1">
      <alignment vertical="center"/>
    </xf>
    <xf numFmtId="0" fontId="46" fillId="0" borderId="0" xfId="1" applyFont="1" applyFill="1" applyBorder="1" applyAlignment="1">
      <alignment vertical="center" wrapText="1"/>
    </xf>
    <xf numFmtId="0" fontId="12" fillId="0" borderId="0" xfId="1" applyFont="1" applyFill="1" applyAlignment="1">
      <alignment vertical="center"/>
    </xf>
    <xf numFmtId="0" fontId="5" fillId="0" borderId="0" xfId="1" applyFont="1" applyBorder="1" applyAlignment="1">
      <alignment horizontal="left" vertical="center" wrapText="1"/>
    </xf>
    <xf numFmtId="0" fontId="11" fillId="0" borderId="82" xfId="1" applyFont="1" applyFill="1" applyBorder="1" applyAlignment="1">
      <alignment horizontal="center" vertical="center" wrapText="1"/>
    </xf>
    <xf numFmtId="0" fontId="11" fillId="0" borderId="15" xfId="1" applyFont="1" applyFill="1" applyBorder="1" applyAlignment="1">
      <alignment horizontal="center" vertical="center" wrapText="1"/>
    </xf>
    <xf numFmtId="0" fontId="11" fillId="0" borderId="40" xfId="1" applyFont="1" applyFill="1" applyBorder="1" applyAlignment="1">
      <alignment horizontal="center" vertical="center" wrapText="1"/>
    </xf>
    <xf numFmtId="0" fontId="11" fillId="0" borderId="8" xfId="1" applyFont="1" applyBorder="1" applyAlignment="1">
      <alignment horizontal="center" vertical="center"/>
    </xf>
    <xf numFmtId="0" fontId="11" fillId="0" borderId="10" xfId="1" applyFont="1" applyFill="1" applyBorder="1" applyAlignment="1">
      <alignment horizontal="center" vertical="center"/>
    </xf>
    <xf numFmtId="0" fontId="11" fillId="0" borderId="64" xfId="1" applyFont="1" applyFill="1" applyBorder="1" applyAlignment="1">
      <alignment horizontal="center" vertical="center" wrapText="1"/>
    </xf>
    <xf numFmtId="0" fontId="33" fillId="0" borderId="5" xfId="1" applyFont="1" applyBorder="1" applyAlignment="1">
      <alignment horizontal="center" vertical="center"/>
    </xf>
    <xf numFmtId="0" fontId="33" fillId="0" borderId="3" xfId="1" applyFont="1" applyFill="1" applyBorder="1" applyAlignment="1">
      <alignment horizontal="center" vertical="center"/>
    </xf>
    <xf numFmtId="0" fontId="33" fillId="0" borderId="92" xfId="1" applyFont="1" applyFill="1" applyBorder="1" applyAlignment="1">
      <alignment horizontal="center" vertical="center"/>
    </xf>
    <xf numFmtId="0" fontId="33" fillId="0" borderId="94" xfId="1" applyFont="1" applyFill="1" applyBorder="1" applyAlignment="1">
      <alignment horizontal="center" vertical="center"/>
    </xf>
    <xf numFmtId="0" fontId="33" fillId="0" borderId="57" xfId="1" applyFont="1" applyFill="1" applyBorder="1" applyAlignment="1">
      <alignment horizontal="center" vertical="center"/>
    </xf>
    <xf numFmtId="0" fontId="33" fillId="0" borderId="93" xfId="1" applyFont="1" applyFill="1" applyBorder="1" applyAlignment="1">
      <alignment horizontal="center" vertical="center"/>
    </xf>
    <xf numFmtId="0" fontId="33" fillId="0" borderId="0" xfId="1" applyFont="1" applyFill="1" applyAlignment="1">
      <alignment horizontal="center" vertical="center"/>
    </xf>
    <xf numFmtId="174" fontId="42" fillId="0" borderId="27" xfId="1" applyNumberFormat="1" applyFont="1" applyFill="1" applyBorder="1" applyAlignment="1">
      <alignment horizontal="center" vertical="center"/>
    </xf>
    <xf numFmtId="174" fontId="42" fillId="0" borderId="98" xfId="1" applyNumberFormat="1" applyFont="1" applyFill="1" applyBorder="1" applyAlignment="1">
      <alignment horizontal="center" vertical="center"/>
    </xf>
    <xf numFmtId="174" fontId="42" fillId="0" borderId="97" xfId="1" applyNumberFormat="1" applyFont="1" applyFill="1" applyBorder="1" applyAlignment="1">
      <alignment horizontal="center" vertical="center"/>
    </xf>
    <xf numFmtId="174" fontId="42" fillId="0" borderId="100" xfId="1" applyNumberFormat="1" applyFont="1" applyFill="1" applyBorder="1" applyAlignment="1">
      <alignment horizontal="center" vertical="center"/>
    </xf>
    <xf numFmtId="174" fontId="42" fillId="0" borderId="87" xfId="1" applyNumberFormat="1" applyFont="1" applyFill="1" applyBorder="1" applyAlignment="1">
      <alignment horizontal="center" vertical="center"/>
    </xf>
    <xf numFmtId="174" fontId="42" fillId="0" borderId="99" xfId="1" applyNumberFormat="1" applyFont="1" applyFill="1" applyBorder="1" applyAlignment="1">
      <alignment horizontal="center" vertical="center"/>
    </xf>
    <xf numFmtId="174" fontId="42" fillId="0" borderId="90" xfId="1" applyNumberFormat="1" applyFont="1" applyFill="1" applyBorder="1" applyAlignment="1">
      <alignment horizontal="center" vertical="center"/>
    </xf>
    <xf numFmtId="174" fontId="42" fillId="0" borderId="101" xfId="1" applyNumberFormat="1" applyFont="1" applyFill="1" applyBorder="1" applyAlignment="1">
      <alignment horizontal="center" vertical="center"/>
    </xf>
    <xf numFmtId="174" fontId="42" fillId="0" borderId="40" xfId="1" applyNumberFormat="1" applyFont="1" applyFill="1" applyBorder="1" applyAlignment="1">
      <alignment horizontal="center" vertical="center"/>
    </xf>
    <xf numFmtId="0" fontId="45" fillId="0" borderId="0" xfId="1" applyFont="1" applyFill="1" applyAlignment="1">
      <alignment horizontal="center" vertical="center"/>
    </xf>
    <xf numFmtId="174" fontId="12" fillId="0" borderId="10" xfId="1" applyNumberFormat="1" applyFont="1" applyFill="1" applyBorder="1" applyAlignment="1">
      <alignment horizontal="center" vertical="center"/>
    </xf>
    <xf numFmtId="174" fontId="12" fillId="0" borderId="15" xfId="1" applyNumberFormat="1" applyFont="1" applyFill="1" applyBorder="1" applyAlignment="1">
      <alignment horizontal="center" vertical="center"/>
    </xf>
    <xf numFmtId="174" fontId="12" fillId="0" borderId="31" xfId="1" applyNumberFormat="1" applyFont="1" applyFill="1" applyBorder="1" applyAlignment="1">
      <alignment horizontal="center" vertical="center"/>
    </xf>
    <xf numFmtId="174" fontId="12" fillId="0" borderId="64" xfId="1" applyNumberFormat="1" applyFont="1" applyFill="1" applyBorder="1" applyAlignment="1">
      <alignment horizontal="center" vertical="center"/>
    </xf>
    <xf numFmtId="174" fontId="12" fillId="0" borderId="90" xfId="1" applyNumberFormat="1" applyFont="1" applyFill="1" applyBorder="1" applyAlignment="1">
      <alignment horizontal="center" vertical="center"/>
    </xf>
    <xf numFmtId="174" fontId="12" fillId="0" borderId="82" xfId="1" applyNumberFormat="1" applyFont="1" applyFill="1" applyBorder="1" applyAlignment="1">
      <alignment horizontal="center" vertical="center"/>
    </xf>
    <xf numFmtId="0" fontId="38" fillId="0" borderId="0" xfId="1" applyFont="1" applyFill="1" applyAlignment="1">
      <alignment horizontal="left" vertical="center"/>
    </xf>
    <xf numFmtId="174" fontId="12" fillId="0" borderId="3" xfId="1" applyNumberFormat="1" applyFont="1" applyFill="1" applyBorder="1" applyAlignment="1">
      <alignment horizontal="center" vertical="center"/>
    </xf>
    <xf numFmtId="174" fontId="12" fillId="0" borderId="57" xfId="1" applyNumberFormat="1" applyFont="1" applyFill="1" applyBorder="1" applyAlignment="1">
      <alignment horizontal="center" vertical="center"/>
    </xf>
    <xf numFmtId="174" fontId="12" fillId="0" borderId="34" xfId="1" applyNumberFormat="1" applyFont="1" applyFill="1" applyBorder="1" applyAlignment="1">
      <alignment horizontal="center" vertical="center"/>
    </xf>
    <xf numFmtId="174" fontId="12" fillId="0" borderId="102" xfId="1" applyNumberFormat="1" applyFont="1" applyFill="1" applyBorder="1" applyAlignment="1">
      <alignment horizontal="center" vertical="center"/>
    </xf>
    <xf numFmtId="174" fontId="42" fillId="0" borderId="91" xfId="1" applyNumberFormat="1" applyFont="1" applyFill="1" applyBorder="1" applyAlignment="1">
      <alignment horizontal="center" vertical="center"/>
    </xf>
    <xf numFmtId="174" fontId="12" fillId="0" borderId="91" xfId="1" applyNumberFormat="1" applyFont="1" applyFill="1" applyBorder="1" applyAlignment="1">
      <alignment horizontal="center" vertical="center"/>
    </xf>
    <xf numFmtId="174" fontId="42" fillId="0" borderId="92" xfId="1" applyNumberFormat="1" applyFont="1" applyFill="1" applyBorder="1" applyAlignment="1">
      <alignment horizontal="center" vertical="center"/>
    </xf>
    <xf numFmtId="174" fontId="12" fillId="0" borderId="94" xfId="1" applyNumberFormat="1" applyFont="1" applyFill="1" applyBorder="1" applyAlignment="1">
      <alignment horizontal="center" vertical="center"/>
    </xf>
    <xf numFmtId="174" fontId="11" fillId="0" borderId="17" xfId="1" applyNumberFormat="1" applyFont="1" applyFill="1" applyBorder="1" applyAlignment="1">
      <alignment horizontal="center" vertical="center"/>
    </xf>
    <xf numFmtId="174" fontId="11" fillId="0" borderId="26" xfId="1" applyNumberFormat="1" applyFont="1" applyFill="1" applyBorder="1" applyAlignment="1">
      <alignment horizontal="center" vertical="center"/>
    </xf>
    <xf numFmtId="174" fontId="11" fillId="0" borderId="12" xfId="1" applyNumberFormat="1" applyFont="1" applyFill="1" applyBorder="1" applyAlignment="1">
      <alignment horizontal="center" vertical="center"/>
    </xf>
    <xf numFmtId="174" fontId="11" fillId="0" borderId="32" xfId="1" applyNumberFormat="1" applyFont="1" applyFill="1" applyBorder="1" applyAlignment="1">
      <alignment horizontal="center" vertical="center"/>
    </xf>
    <xf numFmtId="174" fontId="11" fillId="0" borderId="77" xfId="1" applyNumberFormat="1" applyFont="1" applyFill="1" applyBorder="1" applyAlignment="1">
      <alignment horizontal="center" vertical="center"/>
    </xf>
    <xf numFmtId="174" fontId="11" fillId="0" borderId="87" xfId="1" applyNumberFormat="1" applyFont="1" applyFill="1" applyBorder="1" applyAlignment="1">
      <alignment horizontal="center" vertical="center"/>
    </xf>
    <xf numFmtId="174" fontId="11" fillId="0" borderId="89" xfId="1" applyNumberFormat="1" applyFont="1" applyFill="1" applyBorder="1" applyAlignment="1">
      <alignment horizontal="center" vertical="center"/>
    </xf>
    <xf numFmtId="0" fontId="3" fillId="0" borderId="0" xfId="1" applyFont="1" applyFill="1" applyAlignment="1">
      <alignment horizontal="center" vertical="center"/>
    </xf>
    <xf numFmtId="0" fontId="46" fillId="0" borderId="0" xfId="1" applyFont="1" applyAlignment="1">
      <alignment vertical="center"/>
    </xf>
    <xf numFmtId="0" fontId="46" fillId="0" borderId="0" xfId="1" applyFont="1" applyAlignment="1">
      <alignment vertical="center" wrapText="1"/>
    </xf>
    <xf numFmtId="0" fontId="46" fillId="0" borderId="0" xfId="1" applyFont="1" applyFill="1" applyAlignment="1">
      <alignment vertical="center"/>
    </xf>
    <xf numFmtId="0" fontId="46" fillId="0" borderId="0" xfId="1" applyFont="1" applyFill="1" applyAlignment="1">
      <alignment vertical="center" wrapText="1"/>
    </xf>
    <xf numFmtId="0" fontId="17" fillId="0" borderId="0" xfId="2" applyFont="1" applyAlignment="1"/>
    <xf numFmtId="0" fontId="28" fillId="0" borderId="0" xfId="2" applyFont="1" applyAlignment="1"/>
    <xf numFmtId="0" fontId="28" fillId="0" borderId="0" xfId="2" applyFont="1"/>
    <xf numFmtId="0" fontId="17" fillId="0" borderId="0" xfId="2" applyFont="1"/>
    <xf numFmtId="0" fontId="11" fillId="0" borderId="37" xfId="2" applyFont="1" applyBorder="1" applyAlignment="1">
      <alignment horizontal="center" vertical="center"/>
    </xf>
    <xf numFmtId="0" fontId="11" fillId="0" borderId="71" xfId="2" applyFont="1" applyBorder="1" applyAlignment="1">
      <alignment horizontal="center" vertical="center"/>
    </xf>
    <xf numFmtId="0" fontId="11" fillId="0" borderId="17" xfId="2" applyFont="1" applyBorder="1" applyAlignment="1">
      <alignment horizontal="center" vertical="center"/>
    </xf>
    <xf numFmtId="0" fontId="11" fillId="0" borderId="106" xfId="2" applyFont="1" applyBorder="1" applyAlignment="1">
      <alignment horizontal="center" vertical="center"/>
    </xf>
    <xf numFmtId="0" fontId="9" fillId="0" borderId="41" xfId="2" applyFont="1" applyBorder="1" applyAlignment="1">
      <alignment horizontal="center" vertical="center"/>
    </xf>
    <xf numFmtId="0" fontId="9" fillId="0" borderId="42" xfId="2" applyFont="1" applyBorder="1" applyAlignment="1">
      <alignment horizontal="center" vertical="center"/>
    </xf>
    <xf numFmtId="0" fontId="3" fillId="0" borderId="0" xfId="1" applyFont="1"/>
    <xf numFmtId="0" fontId="3" fillId="0" borderId="0" xfId="1" applyFont="1" applyAlignment="1">
      <alignment vertical="center"/>
    </xf>
    <xf numFmtId="0" fontId="2" fillId="0" borderId="0" xfId="1" applyFont="1" applyAlignment="1">
      <alignment vertical="center"/>
    </xf>
    <xf numFmtId="0" fontId="21" fillId="0" borderId="0" xfId="1" applyFont="1"/>
    <xf numFmtId="0" fontId="11" fillId="0" borderId="13" xfId="1" applyFont="1" applyBorder="1" applyAlignment="1">
      <alignment horizontal="center" vertical="center"/>
    </xf>
    <xf numFmtId="0" fontId="4" fillId="0" borderId="0" xfId="1" applyFont="1" applyAlignment="1">
      <alignment horizontal="center" vertical="center"/>
    </xf>
    <xf numFmtId="0" fontId="11" fillId="0" borderId="18" xfId="1" applyFont="1" applyBorder="1" applyAlignment="1">
      <alignment vertical="center"/>
    </xf>
    <xf numFmtId="167" fontId="12" fillId="0" borderId="12" xfId="1" applyNumberFormat="1" applyFont="1" applyBorder="1" applyAlignment="1">
      <alignment horizontal="center" vertical="center"/>
    </xf>
    <xf numFmtId="167" fontId="12" fillId="0" borderId="13" xfId="1" quotePrefix="1" applyNumberFormat="1" applyFont="1" applyBorder="1" applyAlignment="1">
      <alignment horizontal="center" vertical="center"/>
    </xf>
    <xf numFmtId="167" fontId="12" fillId="0" borderId="8" xfId="1" applyNumberFormat="1" applyFont="1" applyBorder="1" applyAlignment="1">
      <alignment horizontal="center" vertical="center"/>
    </xf>
    <xf numFmtId="167" fontId="12" fillId="0" borderId="5" xfId="1" applyNumberFormat="1" applyFont="1" applyBorder="1" applyAlignment="1">
      <alignment horizontal="center" vertical="center"/>
    </xf>
    <xf numFmtId="167" fontId="11" fillId="0" borderId="13" xfId="1" applyNumberFormat="1" applyFont="1" applyBorder="1" applyAlignment="1">
      <alignment horizontal="center" vertical="center"/>
    </xf>
    <xf numFmtId="167" fontId="11" fillId="0" borderId="8" xfId="1" applyNumberFormat="1" applyFont="1" applyBorder="1" applyAlignment="1">
      <alignment horizontal="center" vertical="center"/>
    </xf>
    <xf numFmtId="167" fontId="11" fillId="0" borderId="10" xfId="1" applyNumberFormat="1" applyFont="1" applyBorder="1" applyAlignment="1">
      <alignment horizontal="center" vertical="center"/>
    </xf>
    <xf numFmtId="0" fontId="16" fillId="0" borderId="0" xfId="1" applyFont="1" applyAlignment="1">
      <alignment horizontal="center" vertical="center"/>
    </xf>
    <xf numFmtId="166" fontId="6" fillId="0" borderId="0" xfId="1" applyNumberFormat="1" applyFont="1" applyBorder="1" applyAlignment="1">
      <alignment vertical="center"/>
    </xf>
    <xf numFmtId="0" fontId="6" fillId="0" borderId="0" xfId="1" applyFont="1"/>
    <xf numFmtId="0" fontId="15" fillId="0" borderId="0" xfId="1" applyFont="1" applyAlignment="1">
      <alignment vertical="center"/>
    </xf>
    <xf numFmtId="0" fontId="16" fillId="0" borderId="0" xfId="1" applyFont="1" applyAlignment="1">
      <alignment vertical="center"/>
    </xf>
    <xf numFmtId="0" fontId="49" fillId="0" borderId="0" xfId="1" applyFont="1" applyAlignment="1">
      <alignment vertical="center"/>
    </xf>
    <xf numFmtId="0" fontId="11" fillId="0" borderId="0" xfId="1" applyFont="1" applyAlignment="1">
      <alignment horizontal="center" vertical="center"/>
    </xf>
    <xf numFmtId="167" fontId="42" fillId="0" borderId="46" xfId="1" applyNumberFormat="1" applyFont="1" applyBorder="1" applyAlignment="1">
      <alignment horizontal="center" vertical="center"/>
    </xf>
    <xf numFmtId="167" fontId="42" fillId="0" borderId="26" xfId="1" applyNumberFormat="1" applyFont="1" applyBorder="1" applyAlignment="1">
      <alignment horizontal="center" vertical="center"/>
    </xf>
    <xf numFmtId="167" fontId="42" fillId="0" borderId="98" xfId="1" applyNumberFormat="1" applyFont="1" applyBorder="1" applyAlignment="1">
      <alignment horizontal="center" vertical="center"/>
    </xf>
    <xf numFmtId="167" fontId="42" fillId="0" borderId="25" xfId="1" applyNumberFormat="1" applyFont="1" applyBorder="1" applyAlignment="1">
      <alignment horizontal="center" vertical="center"/>
    </xf>
    <xf numFmtId="0" fontId="4" fillId="0" borderId="45" xfId="1" applyFont="1" applyBorder="1" applyAlignment="1">
      <alignment horizontal="center" vertical="center"/>
    </xf>
    <xf numFmtId="0" fontId="4" fillId="0" borderId="58" xfId="1" applyFont="1" applyBorder="1" applyAlignment="1">
      <alignment horizontal="center" vertical="center"/>
    </xf>
    <xf numFmtId="167" fontId="12" fillId="0" borderId="62" xfId="1" applyNumberFormat="1" applyFont="1" applyBorder="1" applyAlignment="1">
      <alignment horizontal="center" vertical="center"/>
    </xf>
    <xf numFmtId="167" fontId="12" fillId="0" borderId="15" xfId="1" applyNumberFormat="1" applyFont="1" applyBorder="1" applyAlignment="1">
      <alignment horizontal="center" vertical="center"/>
    </xf>
    <xf numFmtId="167" fontId="42" fillId="0" borderId="13" xfId="1" applyNumberFormat="1" applyFont="1" applyBorder="1" applyAlignment="1">
      <alignment horizontal="center" vertical="center"/>
    </xf>
    <xf numFmtId="167" fontId="12" fillId="0" borderId="62" xfId="1" quotePrefix="1" applyNumberFormat="1" applyFont="1" applyBorder="1" applyAlignment="1">
      <alignment horizontal="center" vertical="center"/>
    </xf>
    <xf numFmtId="167" fontId="42" fillId="0" borderId="15" xfId="1" applyNumberFormat="1" applyFont="1" applyBorder="1" applyAlignment="1">
      <alignment horizontal="center" vertical="center"/>
    </xf>
    <xf numFmtId="0" fontId="4" fillId="0" borderId="45" xfId="1" applyFont="1" applyFill="1" applyBorder="1" applyAlignment="1">
      <alignment horizontal="center" vertical="center"/>
    </xf>
    <xf numFmtId="0" fontId="4" fillId="0" borderId="58" xfId="1" applyFont="1" applyFill="1" applyBorder="1" applyAlignment="1">
      <alignment horizontal="center" vertical="center"/>
    </xf>
    <xf numFmtId="167" fontId="12" fillId="0" borderId="71" xfId="1" applyNumberFormat="1" applyFont="1" applyBorder="1" applyAlignment="1">
      <alignment horizontal="center" vertical="center"/>
    </xf>
    <xf numFmtId="167" fontId="12" fillId="0" borderId="22" xfId="1" applyNumberFormat="1" applyFont="1" applyBorder="1" applyAlignment="1">
      <alignment horizontal="center" vertical="center"/>
    </xf>
    <xf numFmtId="167" fontId="11" fillId="0" borderId="46" xfId="1" applyNumberFormat="1" applyFont="1" applyBorder="1" applyAlignment="1">
      <alignment horizontal="center" vertical="center"/>
    </xf>
    <xf numFmtId="167" fontId="11" fillId="0" borderId="26" xfId="1" applyNumberFormat="1" applyFont="1" applyBorder="1" applyAlignment="1">
      <alignment horizontal="center" vertical="center"/>
    </xf>
    <xf numFmtId="167" fontId="11" fillId="0" borderId="98" xfId="1" applyNumberFormat="1" applyFont="1" applyBorder="1" applyAlignment="1">
      <alignment horizontal="center" vertical="center"/>
    </xf>
    <xf numFmtId="0" fontId="12" fillId="0" borderId="0" xfId="1" applyFont="1" applyAlignment="1">
      <alignment horizontal="center" vertical="center"/>
    </xf>
    <xf numFmtId="0" fontId="38" fillId="0" borderId="0" xfId="1" applyFont="1" applyAlignment="1">
      <alignment horizontal="center"/>
    </xf>
    <xf numFmtId="0" fontId="50" fillId="0" borderId="0" xfId="1" applyFont="1" applyAlignment="1">
      <alignment horizontal="center"/>
    </xf>
    <xf numFmtId="167" fontId="12" fillId="0" borderId="46" xfId="1" applyNumberFormat="1" applyFont="1" applyBorder="1" applyAlignment="1">
      <alignment horizontal="center" vertical="center"/>
    </xf>
    <xf numFmtId="167" fontId="12" fillId="0" borderId="26" xfId="1" applyNumberFormat="1" applyFont="1" applyBorder="1" applyAlignment="1">
      <alignment horizontal="center" vertical="center"/>
    </xf>
    <xf numFmtId="1" fontId="4" fillId="0" borderId="45" xfId="1" applyNumberFormat="1" applyFont="1" applyBorder="1" applyAlignment="1">
      <alignment horizontal="center" vertical="center"/>
    </xf>
    <xf numFmtId="1" fontId="4" fillId="0" borderId="45" xfId="1" applyNumberFormat="1" applyFont="1" applyFill="1" applyBorder="1" applyAlignment="1">
      <alignment horizontal="center" vertical="center"/>
    </xf>
    <xf numFmtId="167" fontId="12" fillId="0" borderId="96" xfId="1" applyNumberFormat="1" applyFont="1" applyBorder="1" applyAlignment="1">
      <alignment horizontal="center" vertical="center"/>
    </xf>
    <xf numFmtId="167" fontId="11" fillId="0" borderId="46" xfId="1" applyNumberFormat="1" applyFont="1" applyBorder="1" applyAlignment="1" applyProtection="1">
      <alignment horizontal="center" vertical="center"/>
      <protection locked="0"/>
    </xf>
    <xf numFmtId="0" fontId="38" fillId="0" borderId="0" xfId="1" applyFont="1"/>
    <xf numFmtId="0" fontId="11" fillId="0" borderId="9" xfId="1" applyFont="1" applyBorder="1" applyAlignment="1">
      <alignment horizontal="center" vertical="top"/>
    </xf>
    <xf numFmtId="0" fontId="11" fillId="0" borderId="8" xfId="1" applyFont="1" applyBorder="1" applyAlignment="1">
      <alignment horizontal="center" vertical="top" wrapText="1"/>
    </xf>
    <xf numFmtId="0" fontId="11" fillId="0" borderId="10" xfId="1" applyFont="1" applyBorder="1" applyAlignment="1">
      <alignment horizontal="center" vertical="top"/>
    </xf>
    <xf numFmtId="0" fontId="11" fillId="0" borderId="13" xfId="1" applyFont="1" applyBorder="1" applyAlignment="1">
      <alignment horizontal="center" vertical="top" wrapText="1"/>
    </xf>
    <xf numFmtId="0" fontId="11" fillId="0" borderId="13" xfId="1" applyFont="1" applyBorder="1" applyAlignment="1">
      <alignment horizontal="center" vertical="top"/>
    </xf>
    <xf numFmtId="167" fontId="12" fillId="0" borderId="25" xfId="3" quotePrefix="1" applyNumberFormat="1" applyFont="1" applyFill="1" applyBorder="1" applyAlignment="1">
      <alignment horizontal="center" vertical="center"/>
    </xf>
    <xf numFmtId="169" fontId="12" fillId="0" borderId="8" xfId="1" applyNumberFormat="1" applyFont="1" applyBorder="1" applyAlignment="1">
      <alignment horizontal="center" vertical="center"/>
    </xf>
    <xf numFmtId="167" fontId="4" fillId="0" borderId="0" xfId="1" applyNumberFormat="1" applyFont="1" applyFill="1" applyAlignment="1">
      <alignment horizontal="center" vertical="center"/>
    </xf>
    <xf numFmtId="167" fontId="12" fillId="0" borderId="9" xfId="3" applyNumberFormat="1" applyFont="1" applyFill="1" applyBorder="1" applyAlignment="1">
      <alignment horizontal="center" vertical="center"/>
    </xf>
    <xf numFmtId="167" fontId="12" fillId="0" borderId="2" xfId="3" applyNumberFormat="1" applyFont="1" applyFill="1" applyBorder="1" applyAlignment="1">
      <alignment horizontal="center" vertical="center"/>
    </xf>
    <xf numFmtId="169" fontId="12" fillId="0" borderId="14" xfId="1" applyNumberFormat="1" applyFont="1" applyBorder="1" applyAlignment="1">
      <alignment horizontal="center" vertical="center"/>
    </xf>
    <xf numFmtId="0" fontId="11" fillId="0" borderId="44" xfId="1" applyFont="1" applyBorder="1" applyAlignment="1" applyProtection="1">
      <alignment vertical="center"/>
      <protection locked="0"/>
    </xf>
    <xf numFmtId="167" fontId="11" fillId="0" borderId="25" xfId="1" applyNumberFormat="1" applyFont="1" applyBorder="1" applyAlignment="1">
      <alignment horizontal="center" vertical="center"/>
    </xf>
    <xf numFmtId="169" fontId="11" fillId="0" borderId="7" xfId="1" applyNumberFormat="1" applyFont="1" applyBorder="1" applyAlignment="1">
      <alignment horizontal="center" vertical="center"/>
    </xf>
    <xf numFmtId="170" fontId="11" fillId="0" borderId="26" xfId="1" applyNumberFormat="1" applyFont="1" applyBorder="1" applyAlignment="1" applyProtection="1">
      <alignment horizontal="center" vertical="center"/>
      <protection locked="0"/>
    </xf>
    <xf numFmtId="167" fontId="4" fillId="0" borderId="0" xfId="1" applyNumberFormat="1" applyFont="1" applyAlignment="1">
      <alignment horizontal="center" vertical="center"/>
    </xf>
    <xf numFmtId="166" fontId="11" fillId="0" borderId="0" xfId="1" applyNumberFormat="1" applyFont="1" applyBorder="1" applyAlignment="1">
      <alignment horizontal="left" vertical="center"/>
    </xf>
    <xf numFmtId="167" fontId="12" fillId="0" borderId="0" xfId="1" applyNumberFormat="1" applyFont="1" applyBorder="1" applyAlignment="1">
      <alignment horizontal="center" vertical="center"/>
    </xf>
    <xf numFmtId="169" fontId="12" fillId="0" borderId="0" xfId="1" applyNumberFormat="1" applyFont="1" applyBorder="1" applyAlignment="1">
      <alignment horizontal="center" vertical="center"/>
    </xf>
    <xf numFmtId="167" fontId="12" fillId="0" borderId="0" xfId="1" applyNumberFormat="1" applyFont="1" applyBorder="1" applyAlignment="1" applyProtection="1">
      <alignment horizontal="center" vertical="center"/>
      <protection locked="0"/>
    </xf>
    <xf numFmtId="170" fontId="12" fillId="0" borderId="0" xfId="1" applyNumberFormat="1" applyFont="1" applyBorder="1" applyAlignment="1" applyProtection="1">
      <alignment horizontal="center" vertical="center"/>
      <protection locked="0"/>
    </xf>
    <xf numFmtId="168" fontId="12" fillId="0" borderId="0" xfId="1" applyNumberFormat="1" applyFont="1" applyBorder="1" applyAlignment="1">
      <alignment horizontal="center" vertical="center"/>
    </xf>
    <xf numFmtId="0" fontId="12" fillId="0" borderId="0" xfId="1" applyFont="1" applyBorder="1" applyAlignment="1">
      <alignment horizontal="center" vertical="center"/>
    </xf>
    <xf numFmtId="170" fontId="4" fillId="0" borderId="0" xfId="1" applyNumberFormat="1" applyFont="1"/>
    <xf numFmtId="167" fontId="4" fillId="0" borderId="0" xfId="1" applyNumberFormat="1" applyFont="1"/>
    <xf numFmtId="0" fontId="5" fillId="0" borderId="0" xfId="3" applyFont="1" applyAlignment="1">
      <alignment vertical="center"/>
    </xf>
    <xf numFmtId="0" fontId="4" fillId="0" borderId="0" xfId="3" applyFont="1" applyAlignment="1">
      <alignment vertical="center"/>
    </xf>
    <xf numFmtId="0" fontId="4" fillId="0" borderId="0" xfId="3" applyFont="1"/>
    <xf numFmtId="167" fontId="1" fillId="0" borderId="0" xfId="1" applyNumberFormat="1" applyFont="1" applyAlignment="1">
      <alignment vertical="center"/>
    </xf>
    <xf numFmtId="170" fontId="3" fillId="0" borderId="4" xfId="1" applyNumberFormat="1" applyFont="1" applyBorder="1" applyAlignment="1">
      <alignment horizontal="center" vertical="center"/>
    </xf>
    <xf numFmtId="167" fontId="12" fillId="0" borderId="25" xfId="1" quotePrefix="1" applyNumberFormat="1" applyFont="1" applyBorder="1" applyAlignment="1">
      <alignment horizontal="center" vertical="center"/>
    </xf>
    <xf numFmtId="170" fontId="12" fillId="0" borderId="18" xfId="1" applyNumberFormat="1" applyFont="1" applyBorder="1" applyAlignment="1" applyProtection="1">
      <alignment horizontal="center" vertical="center"/>
      <protection locked="0"/>
    </xf>
    <xf numFmtId="167" fontId="12" fillId="0" borderId="27" xfId="1" applyNumberFormat="1" applyFont="1" applyBorder="1" applyAlignment="1" applyProtection="1">
      <alignment horizontal="center" vertical="center"/>
      <protection locked="0"/>
    </xf>
    <xf numFmtId="170" fontId="12" fillId="0" borderId="13" xfId="1" applyNumberFormat="1" applyFont="1" applyBorder="1" applyAlignment="1" applyProtection="1">
      <alignment horizontal="center" vertical="center"/>
      <protection locked="0"/>
    </xf>
    <xf numFmtId="167" fontId="12" fillId="0" borderId="12" xfId="1" applyNumberFormat="1" applyFont="1" applyBorder="1" applyAlignment="1" applyProtection="1">
      <alignment horizontal="center" vertical="center"/>
      <protection locked="0"/>
    </xf>
    <xf numFmtId="167" fontId="42" fillId="0" borderId="55" xfId="1" applyNumberFormat="1" applyFont="1" applyBorder="1" applyAlignment="1">
      <alignment horizontal="center" vertical="center"/>
    </xf>
    <xf numFmtId="167" fontId="12" fillId="0" borderId="73" xfId="1" applyNumberFormat="1" applyFont="1" applyBorder="1" applyAlignment="1">
      <alignment horizontal="center" vertical="center"/>
    </xf>
    <xf numFmtId="167" fontId="12" fillId="0" borderId="58" xfId="1" applyNumberFormat="1" applyFont="1" applyBorder="1" applyAlignment="1" applyProtection="1">
      <alignment horizontal="center" vertical="center"/>
      <protection locked="0"/>
    </xf>
    <xf numFmtId="170" fontId="11" fillId="0" borderId="7" xfId="1" applyNumberFormat="1" applyFont="1" applyBorder="1" applyAlignment="1" applyProtection="1">
      <alignment horizontal="center" vertical="center"/>
      <protection locked="0"/>
    </xf>
    <xf numFmtId="0" fontId="5" fillId="0" borderId="0" xfId="3" applyFont="1"/>
    <xf numFmtId="0" fontId="2" fillId="0" borderId="0" xfId="3" applyFont="1"/>
    <xf numFmtId="0" fontId="1" fillId="0" borderId="0" xfId="3" applyFont="1"/>
    <xf numFmtId="0" fontId="18" fillId="0" borderId="0" xfId="3" applyFont="1"/>
    <xf numFmtId="0" fontId="16" fillId="0" borderId="0" xfId="3" applyFont="1"/>
    <xf numFmtId="0" fontId="17" fillId="0" borderId="0" xfId="3" applyFont="1"/>
    <xf numFmtId="0" fontId="19" fillId="0" borderId="0" xfId="3" applyFont="1"/>
    <xf numFmtId="0" fontId="10" fillId="0" borderId="0" xfId="3" applyFont="1"/>
    <xf numFmtId="0" fontId="12" fillId="0" borderId="0" xfId="3" applyFont="1"/>
    <xf numFmtId="0" fontId="11" fillId="0" borderId="95" xfId="3" applyFont="1" applyBorder="1" applyAlignment="1">
      <alignment horizontal="centerContinuous" vertical="center" wrapText="1"/>
    </xf>
    <xf numFmtId="0" fontId="11" fillId="0" borderId="74" xfId="3" applyFont="1" applyBorder="1" applyAlignment="1">
      <alignment horizontal="centerContinuous" vertical="center" wrapText="1"/>
    </xf>
    <xf numFmtId="0" fontId="11" fillId="0" borderId="14" xfId="3" applyFont="1" applyBorder="1" applyAlignment="1">
      <alignment horizontal="centerContinuous" vertical="center" wrapText="1"/>
    </xf>
    <xf numFmtId="0" fontId="11" fillId="0" borderId="10" xfId="3" applyFont="1" applyBorder="1" applyAlignment="1">
      <alignment horizontal="center" vertical="center" wrapText="1"/>
    </xf>
    <xf numFmtId="0" fontId="3" fillId="0" borderId="1" xfId="3" applyFont="1" applyBorder="1" applyAlignment="1">
      <alignment horizontal="center" vertical="center"/>
    </xf>
    <xf numFmtId="0" fontId="3" fillId="0" borderId="104" xfId="3" applyFont="1" applyBorder="1" applyAlignment="1">
      <alignment horizontal="centerContinuous" vertical="center"/>
    </xf>
    <xf numFmtId="0" fontId="3" fillId="0" borderId="96" xfId="3" applyFont="1" applyBorder="1" applyAlignment="1">
      <alignment horizontal="centerContinuous" vertical="center"/>
    </xf>
    <xf numFmtId="0" fontId="3" fillId="0" borderId="4" xfId="3" applyFont="1" applyBorder="1" applyAlignment="1">
      <alignment horizontal="centerContinuous" vertical="center"/>
    </xf>
    <xf numFmtId="0" fontId="3" fillId="0" borderId="5" xfId="3" applyFont="1" applyBorder="1" applyAlignment="1">
      <alignment horizontal="center" vertical="center"/>
    </xf>
    <xf numFmtId="0" fontId="3" fillId="0" borderId="3" xfId="3" applyFont="1" applyBorder="1" applyAlignment="1">
      <alignment horizontal="center" vertical="center"/>
    </xf>
    <xf numFmtId="0" fontId="12" fillId="0" borderId="0" xfId="3" applyFont="1" applyAlignment="1">
      <alignment vertical="center"/>
    </xf>
    <xf numFmtId="0" fontId="12" fillId="0" borderId="23" xfId="1" applyFont="1" applyBorder="1" applyAlignment="1">
      <alignment horizontal="center" vertical="center"/>
    </xf>
    <xf numFmtId="0" fontId="12" fillId="0" borderId="53" xfId="1" applyFont="1" applyBorder="1" applyAlignment="1">
      <alignment horizontal="center" vertical="center"/>
    </xf>
    <xf numFmtId="164" fontId="42" fillId="0" borderId="111" xfId="3" quotePrefix="1" applyNumberFormat="1" applyFont="1" applyFill="1" applyBorder="1" applyAlignment="1">
      <alignment horizontal="center"/>
    </xf>
    <xf numFmtId="171" fontId="12" fillId="0" borderId="10" xfId="1" applyNumberFormat="1" applyFont="1" applyFill="1" applyBorder="1" applyAlignment="1" applyProtection="1">
      <alignment horizontal="center" vertical="center"/>
      <protection locked="0"/>
    </xf>
    <xf numFmtId="171" fontId="12" fillId="0" borderId="13" xfId="1" applyNumberFormat="1" applyFont="1" applyFill="1" applyBorder="1" applyAlignment="1" applyProtection="1">
      <alignment horizontal="center" vertical="center"/>
      <protection locked="0"/>
    </xf>
    <xf numFmtId="171" fontId="12" fillId="0" borderId="8" xfId="1" applyNumberFormat="1" applyFont="1" applyFill="1" applyBorder="1" applyAlignment="1" applyProtection="1">
      <alignment horizontal="center" vertical="center"/>
      <protection locked="0"/>
    </xf>
    <xf numFmtId="0" fontId="4" fillId="0" borderId="0" xfId="3" applyFont="1" applyFill="1"/>
    <xf numFmtId="164" fontId="12" fillId="0" borderId="21" xfId="3" applyNumberFormat="1" applyFont="1" applyFill="1" applyBorder="1" applyAlignment="1">
      <alignment horizontal="center"/>
    </xf>
    <xf numFmtId="164" fontId="12" fillId="0" borderId="104" xfId="3" applyNumberFormat="1" applyFont="1" applyFill="1" applyBorder="1" applyAlignment="1">
      <alignment horizontal="center"/>
    </xf>
    <xf numFmtId="171" fontId="12" fillId="0" borderId="3" xfId="1" applyNumberFormat="1" applyFont="1" applyFill="1" applyBorder="1" applyAlignment="1" applyProtection="1">
      <alignment horizontal="center" vertical="center"/>
      <protection locked="0"/>
    </xf>
    <xf numFmtId="171" fontId="12" fillId="0" borderId="4" xfId="1" applyNumberFormat="1" applyFont="1" applyFill="1" applyBorder="1" applyAlignment="1" applyProtection="1">
      <alignment horizontal="center" vertical="center"/>
      <protection locked="0"/>
    </xf>
    <xf numFmtId="171" fontId="12" fillId="0" borderId="5" xfId="1" applyNumberFormat="1" applyFont="1" applyFill="1" applyBorder="1" applyAlignment="1" applyProtection="1">
      <alignment horizontal="center" vertical="center"/>
      <protection locked="0"/>
    </xf>
    <xf numFmtId="171" fontId="11" fillId="0" borderId="12" xfId="1" applyNumberFormat="1" applyFont="1" applyBorder="1" applyAlignment="1" applyProtection="1">
      <alignment horizontal="center" vertical="center"/>
      <protection locked="0"/>
    </xf>
    <xf numFmtId="171" fontId="11" fillId="0" borderId="24" xfId="1" applyNumberFormat="1" applyFont="1" applyBorder="1" applyAlignment="1" applyProtection="1">
      <alignment horizontal="center" vertical="center"/>
      <protection locked="0"/>
    </xf>
    <xf numFmtId="171" fontId="11" fillId="0" borderId="18" xfId="1" applyNumberFormat="1" applyFont="1" applyBorder="1" applyAlignment="1" applyProtection="1">
      <alignment horizontal="center" vertical="center"/>
      <protection locked="0"/>
    </xf>
    <xf numFmtId="0" fontId="11" fillId="0" borderId="0" xfId="3" applyFont="1" applyBorder="1" applyAlignment="1">
      <alignment horizontal="left"/>
    </xf>
    <xf numFmtId="164" fontId="12" fillId="0" borderId="0" xfId="3" applyNumberFormat="1" applyFont="1" applyBorder="1" applyAlignment="1">
      <alignment horizontal="center"/>
    </xf>
    <xf numFmtId="171" fontId="12" fillId="0" borderId="0" xfId="1" applyNumberFormat="1" applyFont="1" applyBorder="1" applyAlignment="1" applyProtection="1">
      <alignment horizontal="center" vertical="center"/>
      <protection locked="0"/>
    </xf>
    <xf numFmtId="171" fontId="12" fillId="0" borderId="0" xfId="3" applyNumberFormat="1" applyFont="1" applyBorder="1" applyAlignment="1">
      <alignment horizontal="center"/>
    </xf>
    <xf numFmtId="168" fontId="12" fillId="0" borderId="0" xfId="1" applyNumberFormat="1" applyFont="1" applyFill="1" applyBorder="1" applyAlignment="1">
      <alignment horizontal="center" vertical="center"/>
    </xf>
    <xf numFmtId="0" fontId="12" fillId="0" borderId="0" xfId="1" applyFont="1" applyFill="1" applyBorder="1" applyAlignment="1">
      <alignment horizontal="center" vertical="center"/>
    </xf>
    <xf numFmtId="0" fontId="6" fillId="0" borderId="0" xfId="3" applyFont="1"/>
    <xf numFmtId="0" fontId="3" fillId="0" borderId="0" xfId="3" applyFont="1"/>
    <xf numFmtId="0" fontId="17" fillId="0" borderId="0" xfId="3" applyFont="1" applyAlignment="1">
      <alignment horizontal="left"/>
    </xf>
    <xf numFmtId="0" fontId="19" fillId="0" borderId="0" xfId="3" applyFont="1" applyAlignment="1">
      <alignment horizontal="centerContinuous"/>
    </xf>
    <xf numFmtId="0" fontId="11" fillId="0" borderId="10" xfId="3" applyFont="1" applyBorder="1" applyAlignment="1">
      <alignment horizontal="centerContinuous" vertical="center" wrapText="1"/>
    </xf>
    <xf numFmtId="0" fontId="11" fillId="0" borderId="13" xfId="3" applyFont="1" applyBorder="1" applyAlignment="1">
      <alignment horizontal="centerContinuous" vertical="center" wrapText="1"/>
    </xf>
    <xf numFmtId="0" fontId="11" fillId="0" borderId="8" xfId="3" applyFont="1" applyBorder="1" applyAlignment="1">
      <alignment horizontal="centerContinuous" vertical="center" wrapText="1"/>
    </xf>
    <xf numFmtId="0" fontId="12" fillId="0" borderId="0" xfId="3" applyFont="1" applyAlignment="1">
      <alignment horizontal="center"/>
    </xf>
    <xf numFmtId="0" fontId="3" fillId="0" borderId="3" xfId="3" applyFont="1" applyBorder="1" applyAlignment="1">
      <alignment horizontal="centerContinuous" vertical="center"/>
    </xf>
    <xf numFmtId="0" fontId="3" fillId="0" borderId="5" xfId="3" applyFont="1" applyBorder="1" applyAlignment="1">
      <alignment horizontal="centerContinuous" vertical="center"/>
    </xf>
    <xf numFmtId="0" fontId="12" fillId="0" borderId="0" xfId="3" applyFont="1" applyAlignment="1">
      <alignment horizontal="center" vertical="center"/>
    </xf>
    <xf numFmtId="171" fontId="12" fillId="0" borderId="55" xfId="1" applyNumberFormat="1" applyFont="1" applyBorder="1" applyAlignment="1" applyProtection="1">
      <alignment horizontal="center" vertical="center"/>
      <protection locked="0"/>
    </xf>
    <xf numFmtId="171" fontId="12" fillId="0" borderId="24" xfId="1" applyNumberFormat="1" applyFont="1" applyBorder="1" applyAlignment="1" applyProtection="1">
      <alignment horizontal="center" vertical="center"/>
      <protection locked="0"/>
    </xf>
    <xf numFmtId="171" fontId="12" fillId="0" borderId="18" xfId="1" applyNumberFormat="1" applyFont="1" applyBorder="1" applyAlignment="1" applyProtection="1">
      <alignment horizontal="center" vertical="center"/>
      <protection locked="0"/>
    </xf>
    <xf numFmtId="171" fontId="12" fillId="0" borderId="24" xfId="1" applyNumberFormat="1" applyFont="1" applyFill="1" applyBorder="1" applyAlignment="1" applyProtection="1">
      <alignment horizontal="center" vertical="center"/>
      <protection locked="0"/>
    </xf>
    <xf numFmtId="171" fontId="12" fillId="0" borderId="18" xfId="1" applyNumberFormat="1" applyFont="1" applyFill="1" applyBorder="1" applyAlignment="1" applyProtection="1">
      <alignment horizontal="center" vertical="center"/>
      <protection locked="0"/>
    </xf>
    <xf numFmtId="0" fontId="51" fillId="0" borderId="0" xfId="3" applyFont="1"/>
    <xf numFmtId="171" fontId="12" fillId="0" borderId="2" xfId="1" applyNumberFormat="1" applyFont="1" applyBorder="1" applyAlignment="1" applyProtection="1">
      <alignment horizontal="center" vertical="center"/>
      <protection locked="0"/>
    </xf>
    <xf numFmtId="171" fontId="12" fillId="0" borderId="4" xfId="1" applyNumberFormat="1" applyFont="1" applyBorder="1" applyAlignment="1" applyProtection="1">
      <alignment horizontal="center" vertical="center"/>
      <protection locked="0"/>
    </xf>
    <xf numFmtId="171" fontId="12" fillId="0" borderId="5" xfId="1" applyNumberFormat="1" applyFont="1" applyBorder="1" applyAlignment="1" applyProtection="1">
      <alignment horizontal="center" vertical="center"/>
      <protection locked="0"/>
    </xf>
    <xf numFmtId="172" fontId="11" fillId="0" borderId="18" xfId="3" quotePrefix="1" applyNumberFormat="1" applyFont="1" applyBorder="1" applyAlignment="1">
      <alignment horizontal="center"/>
    </xf>
    <xf numFmtId="171" fontId="11" fillId="0" borderId="55" xfId="1" applyNumberFormat="1" applyFont="1" applyBorder="1" applyAlignment="1" applyProtection="1">
      <alignment horizontal="center" vertical="center"/>
      <protection locked="0"/>
    </xf>
    <xf numFmtId="171" fontId="11" fillId="0" borderId="19" xfId="1" applyNumberFormat="1" applyFont="1" applyBorder="1" applyAlignment="1" applyProtection="1">
      <alignment horizontal="center" vertical="center"/>
      <protection locked="0"/>
    </xf>
    <xf numFmtId="172" fontId="12" fillId="0" borderId="0" xfId="3" applyNumberFormat="1" applyFont="1" applyBorder="1" applyAlignment="1">
      <alignment horizontal="center"/>
    </xf>
    <xf numFmtId="0" fontId="6" fillId="0" borderId="0" xfId="3" applyFont="1" applyAlignment="1">
      <alignment vertical="center"/>
    </xf>
    <xf numFmtId="0" fontId="3" fillId="0" borderId="0" xfId="3" applyFont="1" applyAlignment="1">
      <alignment vertical="center"/>
    </xf>
    <xf numFmtId="0" fontId="35" fillId="0" borderId="0" xfId="3" applyFont="1" applyAlignment="1">
      <alignment vertical="center"/>
    </xf>
    <xf numFmtId="0" fontId="1" fillId="0" borderId="0" xfId="3" applyFont="1" applyAlignment="1">
      <alignment vertical="center"/>
    </xf>
    <xf numFmtId="173" fontId="3" fillId="0" borderId="0" xfId="3" applyNumberFormat="1" applyFont="1" applyAlignment="1">
      <alignment vertical="center"/>
    </xf>
    <xf numFmtId="0" fontId="48" fillId="0" borderId="0" xfId="0" applyFont="1" applyAlignment="1">
      <alignment vertical="center"/>
    </xf>
    <xf numFmtId="0" fontId="6" fillId="0" borderId="0" xfId="0" applyFont="1" applyBorder="1" applyAlignment="1">
      <alignment horizontal="left" vertical="center"/>
    </xf>
    <xf numFmtId="0" fontId="5" fillId="0" borderId="0" xfId="0" applyFont="1" applyAlignment="1">
      <alignment horizontal="left" vertical="center"/>
    </xf>
    <xf numFmtId="164" fontId="12" fillId="0" borderId="39" xfId="1" applyNumberFormat="1" applyFont="1" applyFill="1" applyBorder="1" applyAlignment="1" applyProtection="1">
      <alignment horizontal="center" vertical="center"/>
      <protection locked="0"/>
    </xf>
    <xf numFmtId="164" fontId="12" fillId="0" borderId="44" xfId="1" applyNumberFormat="1" applyFont="1" applyFill="1" applyBorder="1" applyAlignment="1" applyProtection="1">
      <alignment horizontal="center" vertical="center"/>
      <protection locked="0"/>
    </xf>
    <xf numFmtId="164" fontId="12" fillId="0" borderId="40" xfId="1" applyNumberFormat="1" applyFont="1" applyFill="1" applyBorder="1" applyAlignment="1" applyProtection="1">
      <alignment horizontal="center" vertical="center"/>
      <protection locked="0"/>
    </xf>
    <xf numFmtId="164" fontId="12" fillId="0" borderId="93" xfId="1" applyNumberFormat="1" applyFont="1" applyFill="1" applyBorder="1" applyAlignment="1" applyProtection="1">
      <alignment horizontal="center" vertical="center"/>
      <protection locked="0"/>
    </xf>
    <xf numFmtId="0" fontId="11" fillId="0" borderId="13" xfId="1" applyFont="1" applyBorder="1" applyAlignment="1">
      <alignment horizontal="center" vertical="center"/>
    </xf>
    <xf numFmtId="0" fontId="11" fillId="0" borderId="9" xfId="1" applyFont="1" applyBorder="1" applyAlignment="1">
      <alignment horizontal="center" vertical="center"/>
    </xf>
    <xf numFmtId="0" fontId="11" fillId="0" borderId="8" xfId="1" applyFont="1" applyBorder="1" applyAlignment="1">
      <alignment horizontal="center" vertical="center"/>
    </xf>
    <xf numFmtId="0" fontId="11" fillId="0" borderId="10" xfId="1" applyFont="1" applyBorder="1" applyAlignment="1">
      <alignment horizontal="center" vertical="center"/>
    </xf>
    <xf numFmtId="167" fontId="42" fillId="0" borderId="27" xfId="1" applyNumberFormat="1" applyFont="1" applyBorder="1" applyAlignment="1">
      <alignment horizontal="center" vertical="center"/>
    </xf>
    <xf numFmtId="167" fontId="12" fillId="0" borderId="53" xfId="1" applyNumberFormat="1" applyFont="1" applyBorder="1" applyAlignment="1">
      <alignment horizontal="center" vertical="center"/>
    </xf>
    <xf numFmtId="0" fontId="11" fillId="0" borderId="13" xfId="1" applyFont="1" applyBorder="1" applyAlignment="1">
      <alignment horizontal="center" vertical="center"/>
    </xf>
    <xf numFmtId="0" fontId="11" fillId="0" borderId="9" xfId="1" applyFont="1" applyBorder="1" applyAlignment="1">
      <alignment horizontal="center" vertical="center"/>
    </xf>
    <xf numFmtId="0" fontId="11" fillId="0" borderId="8" xfId="1" applyFont="1" applyBorder="1" applyAlignment="1">
      <alignment horizontal="center" vertical="center"/>
    </xf>
    <xf numFmtId="0" fontId="11" fillId="0" borderId="11" xfId="1" applyFont="1" applyBorder="1" applyAlignment="1">
      <alignment horizontal="center" vertical="center"/>
    </xf>
    <xf numFmtId="0" fontId="11" fillId="0" borderId="10" xfId="1" applyFont="1" applyBorder="1" applyAlignment="1">
      <alignment horizontal="center" vertical="center"/>
    </xf>
    <xf numFmtId="0" fontId="4" fillId="0" borderId="12" xfId="2" applyFont="1" applyBorder="1" applyAlignment="1">
      <alignment horizontal="center"/>
    </xf>
    <xf numFmtId="0" fontId="11" fillId="0" borderId="24" xfId="1" applyFont="1" applyBorder="1" applyAlignment="1">
      <alignment horizontal="center" vertical="center"/>
    </xf>
    <xf numFmtId="0" fontId="24" fillId="0" borderId="0" xfId="2" applyFont="1"/>
    <xf numFmtId="0" fontId="9" fillId="0" borderId="0" xfId="2" applyFont="1"/>
    <xf numFmtId="0" fontId="20" fillId="0" borderId="0" xfId="2" applyFont="1" applyAlignment="1">
      <alignment horizontal="right"/>
    </xf>
    <xf numFmtId="0" fontId="4" fillId="0" borderId="0" xfId="2"/>
    <xf numFmtId="0" fontId="22" fillId="0" borderId="0" xfId="2" applyFont="1"/>
    <xf numFmtId="0" fontId="4" fillId="0" borderId="0" xfId="2" applyAlignment="1">
      <alignment horizontal="right"/>
    </xf>
    <xf numFmtId="0" fontId="19" fillId="0" borderId="0" xfId="2" applyFont="1"/>
    <xf numFmtId="0" fontId="19" fillId="0" borderId="0" xfId="2" applyFont="1" applyAlignment="1">
      <alignment horizontal="centerContinuous"/>
    </xf>
    <xf numFmtId="0" fontId="47" fillId="0" borderId="0" xfId="4" applyFont="1"/>
    <xf numFmtId="0" fontId="20" fillId="0" borderId="0" xfId="2" applyFont="1"/>
    <xf numFmtId="0" fontId="25" fillId="0" borderId="0" xfId="2" applyFont="1"/>
    <xf numFmtId="0" fontId="11" fillId="0" borderId="14" xfId="2" applyFont="1" applyBorder="1" applyAlignment="1">
      <alignment horizontal="center" vertical="center"/>
    </xf>
    <xf numFmtId="0" fontId="11" fillId="0" borderId="18" xfId="2" applyFont="1" applyBorder="1" applyAlignment="1">
      <alignment horizontal="center" vertical="center"/>
    </xf>
    <xf numFmtId="0" fontId="11" fillId="0" borderId="19" xfId="2" applyFont="1" applyBorder="1" applyAlignment="1">
      <alignment horizontal="center" vertical="center"/>
    </xf>
    <xf numFmtId="0" fontId="11" fillId="0" borderId="20" xfId="2" applyFont="1" applyBorder="1" applyAlignment="1">
      <alignment horizontal="center" vertical="center"/>
    </xf>
    <xf numFmtId="0" fontId="9" fillId="0" borderId="112" xfId="2" applyFont="1" applyBorder="1" applyAlignment="1">
      <alignment horizontal="center" vertical="center"/>
    </xf>
    <xf numFmtId="0" fontId="9" fillId="0" borderId="113" xfId="2" applyFont="1" applyBorder="1" applyAlignment="1">
      <alignment horizontal="center" vertical="center"/>
    </xf>
    <xf numFmtId="0" fontId="9" fillId="0" borderId="114" xfId="2" applyFont="1" applyBorder="1" applyAlignment="1">
      <alignment horizontal="center" vertical="center"/>
    </xf>
    <xf numFmtId="0" fontId="9" fillId="0" borderId="115" xfId="2" applyFont="1" applyBorder="1" applyAlignment="1">
      <alignment horizontal="centerContinuous" vertical="center"/>
    </xf>
    <xf numFmtId="0" fontId="38" fillId="0" borderId="45" xfId="1" quotePrefix="1" applyFont="1" applyBorder="1" applyAlignment="1">
      <alignment vertical="center"/>
    </xf>
    <xf numFmtId="0" fontId="21" fillId="0" borderId="0" xfId="2" applyFont="1"/>
    <xf numFmtId="167" fontId="12" fillId="0" borderId="46" xfId="2" applyNumberFormat="1" applyFont="1" applyBorder="1" applyAlignment="1">
      <alignment horizontal="center" vertical="center"/>
    </xf>
    <xf numFmtId="167" fontId="12" fillId="0" borderId="44" xfId="2" applyNumberFormat="1" applyFont="1" applyBorder="1" applyAlignment="1">
      <alignment horizontal="center" vertical="center"/>
    </xf>
    <xf numFmtId="167" fontId="12" fillId="0" borderId="28" xfId="2" applyNumberFormat="1" applyFont="1" applyBorder="1" applyAlignment="1">
      <alignment horizontal="center" vertical="center"/>
    </xf>
    <xf numFmtId="167" fontId="12" fillId="0" borderId="39" xfId="2" applyNumberFormat="1" applyFont="1" applyBorder="1" applyAlignment="1">
      <alignment horizontal="center" vertical="center"/>
    </xf>
    <xf numFmtId="0" fontId="4" fillId="0" borderId="0" xfId="2" applyFont="1" applyAlignment="1"/>
    <xf numFmtId="167" fontId="12" fillId="0" borderId="62" xfId="2" applyNumberFormat="1" applyFont="1" applyBorder="1" applyAlignment="1">
      <alignment horizontal="center" vertical="center"/>
    </xf>
    <xf numFmtId="167" fontId="12" fillId="0" borderId="11" xfId="2" applyNumberFormat="1" applyFont="1" applyBorder="1" applyAlignment="1">
      <alignment horizontal="center" vertical="center"/>
    </xf>
    <xf numFmtId="167" fontId="12" fillId="0" borderId="20" xfId="2" applyNumberFormat="1" applyFont="1" applyBorder="1" applyAlignment="1">
      <alignment horizontal="center" vertical="center"/>
    </xf>
    <xf numFmtId="167" fontId="12" fillId="0" borderId="40" xfId="2" applyNumberFormat="1" applyFont="1" applyBorder="1" applyAlignment="1">
      <alignment horizontal="center" vertical="center"/>
    </xf>
    <xf numFmtId="175" fontId="4" fillId="0" borderId="19" xfId="2" applyNumberFormat="1" applyFont="1" applyBorder="1" applyAlignment="1">
      <alignment horizontal="center"/>
    </xf>
    <xf numFmtId="0" fontId="47" fillId="0" borderId="0" xfId="2" applyFont="1" applyAlignment="1"/>
    <xf numFmtId="167" fontId="12" fillId="0" borderId="79" xfId="2" applyNumberFormat="1" applyFont="1" applyBorder="1" applyAlignment="1">
      <alignment horizontal="center" vertical="center"/>
    </xf>
    <xf numFmtId="167" fontId="12" fillId="0" borderId="96" xfId="2" applyNumberFormat="1" applyFont="1" applyBorder="1" applyAlignment="1">
      <alignment horizontal="center" vertical="center"/>
    </xf>
    <xf numFmtId="167" fontId="12" fillId="0" borderId="1" xfId="2" applyNumberFormat="1" applyFont="1" applyBorder="1" applyAlignment="1">
      <alignment horizontal="center" vertical="center"/>
    </xf>
    <xf numFmtId="167" fontId="12" fillId="0" borderId="6" xfId="2" applyNumberFormat="1" applyFont="1" applyBorder="1" applyAlignment="1">
      <alignment horizontal="center" vertical="center"/>
    </xf>
    <xf numFmtId="167" fontId="12" fillId="0" borderId="93" xfId="2" applyNumberFormat="1" applyFont="1" applyBorder="1" applyAlignment="1">
      <alignment horizontal="center" vertical="center"/>
    </xf>
    <xf numFmtId="167" fontId="11" fillId="0" borderId="17" xfId="2" applyNumberFormat="1" applyFont="1" applyBorder="1" applyAlignment="1">
      <alignment horizontal="center" vertical="center"/>
    </xf>
    <xf numFmtId="167" fontId="11" fillId="0" borderId="19" xfId="2" applyNumberFormat="1" applyFont="1" applyBorder="1" applyAlignment="1">
      <alignment horizontal="center" vertical="center"/>
    </xf>
    <xf numFmtId="167" fontId="11" fillId="0" borderId="28" xfId="2" applyNumberFormat="1" applyFont="1" applyBorder="1" applyAlignment="1">
      <alignment horizontal="center" vertical="center"/>
    </xf>
    <xf numFmtId="167" fontId="11" fillId="0" borderId="106" xfId="2" applyNumberFormat="1" applyFont="1" applyBorder="1" applyAlignment="1">
      <alignment horizontal="center" vertical="center"/>
    </xf>
    <xf numFmtId="167" fontId="11" fillId="0" borderId="79" xfId="2" applyNumberFormat="1" applyFont="1" applyBorder="1" applyAlignment="1">
      <alignment horizontal="center" vertical="center"/>
    </xf>
    <xf numFmtId="0" fontId="13" fillId="0" borderId="0" xfId="2" applyFont="1"/>
    <xf numFmtId="3" fontId="13" fillId="0" borderId="0" xfId="2" applyNumberFormat="1" applyFont="1" applyBorder="1" applyAlignment="1">
      <alignment horizontal="center"/>
    </xf>
    <xf numFmtId="3" fontId="13" fillId="0" borderId="0" xfId="2" applyNumberFormat="1" applyFont="1" applyAlignment="1">
      <alignment horizontal="center"/>
    </xf>
    <xf numFmtId="176" fontId="13" fillId="0" borderId="0" xfId="2" applyNumberFormat="1" applyFont="1"/>
    <xf numFmtId="0" fontId="8" fillId="0" borderId="0" xfId="1" applyFont="1"/>
    <xf numFmtId="0" fontId="3" fillId="0" borderId="0" xfId="2" applyFont="1"/>
    <xf numFmtId="0" fontId="8" fillId="0" borderId="0" xfId="2" applyFont="1"/>
    <xf numFmtId="0" fontId="9" fillId="0" borderId="0" xfId="2" applyFont="1" applyAlignment="1">
      <alignment horizontal="left"/>
    </xf>
    <xf numFmtId="0" fontId="3" fillId="0" borderId="41" xfId="2" applyFont="1" applyBorder="1" applyAlignment="1">
      <alignment horizontal="center" vertical="center"/>
    </xf>
    <xf numFmtId="0" fontId="3" fillId="0" borderId="112" xfId="2" applyFont="1" applyBorder="1" applyAlignment="1">
      <alignment horizontal="center" vertical="center"/>
    </xf>
    <xf numFmtId="0" fontId="3" fillId="0" borderId="42" xfId="2" applyFont="1" applyBorder="1" applyAlignment="1">
      <alignment horizontal="center" vertical="center"/>
    </xf>
    <xf numFmtId="0" fontId="3" fillId="0" borderId="113" xfId="2" applyFont="1" applyBorder="1" applyAlignment="1">
      <alignment horizontal="center" vertical="center"/>
    </xf>
    <xf numFmtId="0" fontId="3" fillId="0" borderId="114" xfId="2" applyFont="1" applyBorder="1" applyAlignment="1">
      <alignment horizontal="center" vertical="center"/>
    </xf>
    <xf numFmtId="0" fontId="3" fillId="0" borderId="115" xfId="2" applyFont="1" applyBorder="1" applyAlignment="1">
      <alignment horizontal="centerContinuous" vertical="center"/>
    </xf>
    <xf numFmtId="167" fontId="12" fillId="0" borderId="15" xfId="2" applyNumberFormat="1" applyFont="1" applyBorder="1" applyAlignment="1">
      <alignment horizontal="center" vertical="center"/>
    </xf>
    <xf numFmtId="0" fontId="4" fillId="0" borderId="12" xfId="2" applyFont="1" applyFill="1" applyBorder="1" applyAlignment="1">
      <alignment horizontal="center"/>
    </xf>
    <xf numFmtId="0" fontId="47" fillId="0" borderId="0" xfId="2" applyFont="1" applyAlignment="1">
      <alignment horizontal="left"/>
    </xf>
    <xf numFmtId="167" fontId="11" fillId="0" borderId="86" xfId="2" applyNumberFormat="1" applyFont="1" applyBorder="1" applyAlignment="1">
      <alignment horizontal="center" vertical="center"/>
    </xf>
    <xf numFmtId="167" fontId="11" fillId="0" borderId="105" xfId="2" applyNumberFormat="1" applyFont="1" applyBorder="1" applyAlignment="1">
      <alignment horizontal="center" vertical="center"/>
    </xf>
    <xf numFmtId="0" fontId="17" fillId="0" borderId="0" xfId="2" applyFont="1" applyAlignment="1">
      <alignment horizontal="centerContinuous"/>
    </xf>
    <xf numFmtId="0" fontId="52" fillId="0" borderId="0" xfId="4" applyFont="1"/>
    <xf numFmtId="167" fontId="12" fillId="0" borderId="17" xfId="2" applyNumberFormat="1" applyFont="1" applyBorder="1" applyAlignment="1">
      <alignment horizontal="center" vertical="center"/>
    </xf>
    <xf numFmtId="167" fontId="12" fillId="0" borderId="19" xfId="2" applyNumberFormat="1" applyFont="1" applyBorder="1" applyAlignment="1">
      <alignment horizontal="center" vertical="center"/>
    </xf>
    <xf numFmtId="167" fontId="12" fillId="0" borderId="106" xfId="2" applyNumberFormat="1" applyFont="1" applyBorder="1" applyAlignment="1">
      <alignment horizontal="center" vertical="center"/>
    </xf>
    <xf numFmtId="0" fontId="53" fillId="0" borderId="0" xfId="2" applyFont="1" applyAlignment="1"/>
    <xf numFmtId="0" fontId="27" fillId="0" borderId="0" xfId="2" applyFont="1"/>
    <xf numFmtId="3" fontId="27" fillId="0" borderId="0" xfId="2" applyNumberFormat="1" applyFont="1" applyBorder="1" applyAlignment="1">
      <alignment horizontal="center"/>
    </xf>
    <xf numFmtId="3" fontId="27" fillId="0" borderId="0" xfId="2" applyNumberFormat="1" applyFont="1" applyAlignment="1">
      <alignment horizontal="center"/>
    </xf>
    <xf numFmtId="176" fontId="27" fillId="0" borderId="0" xfId="2" applyNumberFormat="1" applyFont="1"/>
    <xf numFmtId="0" fontId="38" fillId="0" borderId="0" xfId="1" quotePrefix="1" applyFont="1" applyBorder="1" applyAlignment="1">
      <alignment vertical="center"/>
    </xf>
    <xf numFmtId="0" fontId="54" fillId="0" borderId="0" xfId="0" applyFont="1" applyAlignment="1">
      <alignment horizontal="left" vertical="center"/>
    </xf>
    <xf numFmtId="0" fontId="11" fillId="0" borderId="7" xfId="1" applyFont="1" applyFill="1" applyBorder="1" applyAlignment="1">
      <alignment vertical="center"/>
    </xf>
    <xf numFmtId="0" fontId="11" fillId="0" borderId="8" xfId="1" applyFont="1" applyFill="1" applyBorder="1" applyAlignment="1">
      <alignment vertical="center"/>
    </xf>
    <xf numFmtId="0" fontId="11" fillId="0" borderId="5" xfId="1" applyFont="1" applyFill="1" applyBorder="1" applyAlignment="1">
      <alignment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 fillId="0" borderId="0" xfId="0" applyFont="1" applyAlignment="1">
      <alignment vertical="center"/>
    </xf>
    <xf numFmtId="0" fontId="4" fillId="0" borderId="0" xfId="0" applyFont="1" applyAlignment="1">
      <alignment horizontal="right" vertical="center"/>
    </xf>
    <xf numFmtId="0" fontId="5" fillId="0" borderId="47" xfId="0" applyFont="1" applyBorder="1" applyAlignment="1" applyProtection="1">
      <alignment horizontal="center" vertical="center"/>
      <protection locked="0"/>
    </xf>
    <xf numFmtId="167" fontId="4" fillId="0" borderId="86" xfId="0" applyNumberFormat="1" applyFont="1" applyBorder="1" applyAlignment="1">
      <alignment horizontal="center" vertical="center"/>
    </xf>
    <xf numFmtId="167" fontId="4" fillId="0" borderId="51" xfId="0" applyNumberFormat="1" applyFont="1" applyBorder="1" applyAlignment="1">
      <alignment horizontal="center" vertical="center"/>
    </xf>
    <xf numFmtId="167" fontId="4" fillId="0" borderId="66" xfId="0" applyNumberFormat="1" applyFont="1" applyBorder="1" applyAlignment="1">
      <alignment horizontal="center" vertical="center"/>
    </xf>
    <xf numFmtId="167" fontId="4" fillId="0" borderId="105" xfId="0" applyNumberFormat="1" applyFont="1" applyBorder="1" applyAlignment="1">
      <alignment horizontal="center" vertical="center"/>
    </xf>
    <xf numFmtId="167" fontId="4" fillId="0" borderId="97" xfId="0" applyNumberFormat="1" applyFont="1" applyBorder="1" applyAlignment="1">
      <alignment horizontal="center" vertical="center"/>
    </xf>
    <xf numFmtId="0" fontId="5" fillId="0" borderId="56" xfId="0" applyFont="1" applyBorder="1" applyAlignment="1" applyProtection="1">
      <alignment horizontal="center" vertical="center"/>
      <protection locked="0"/>
    </xf>
    <xf numFmtId="167" fontId="4" fillId="0" borderId="30" xfId="0" applyNumberFormat="1" applyFont="1" applyBorder="1" applyAlignment="1">
      <alignment horizontal="center" vertical="center"/>
    </xf>
    <xf numFmtId="167" fontId="4" fillId="0" borderId="49" xfId="0" applyNumberFormat="1" applyFont="1" applyBorder="1" applyAlignment="1">
      <alignment horizontal="center" vertical="center"/>
    </xf>
    <xf numFmtId="167" fontId="4" fillId="0" borderId="56" xfId="0" applyNumberFormat="1" applyFont="1" applyBorder="1" applyAlignment="1">
      <alignment horizontal="center" vertical="center"/>
    </xf>
    <xf numFmtId="167" fontId="4" fillId="0" borderId="31" xfId="0" applyNumberFormat="1" applyFont="1" applyBorder="1" applyAlignment="1">
      <alignment horizontal="center" vertical="center"/>
    </xf>
    <xf numFmtId="0" fontId="5" fillId="0" borderId="116" xfId="0" applyFont="1" applyBorder="1" applyAlignment="1" applyProtection="1">
      <alignment horizontal="center" vertical="center"/>
      <protection locked="0"/>
    </xf>
    <xf numFmtId="167" fontId="4" fillId="0" borderId="117" xfId="0" applyNumberFormat="1" applyFont="1" applyBorder="1" applyAlignment="1">
      <alignment horizontal="center" vertical="center"/>
    </xf>
    <xf numFmtId="167" fontId="4" fillId="0" borderId="118" xfId="0" applyNumberFormat="1" applyFont="1" applyBorder="1" applyAlignment="1">
      <alignment horizontal="center" vertical="center"/>
    </xf>
    <xf numFmtId="167" fontId="4" fillId="0" borderId="116" xfId="0" applyNumberFormat="1" applyFont="1" applyBorder="1" applyAlignment="1">
      <alignment horizontal="center" vertical="center"/>
    </xf>
    <xf numFmtId="167" fontId="4" fillId="0" borderId="119" xfId="0" applyNumberFormat="1" applyFont="1" applyBorder="1" applyAlignment="1">
      <alignment horizontal="center" vertical="center"/>
    </xf>
    <xf numFmtId="167" fontId="4" fillId="0" borderId="120" xfId="0" applyNumberFormat="1" applyFont="1" applyBorder="1" applyAlignment="1">
      <alignment horizontal="center" vertical="center"/>
    </xf>
    <xf numFmtId="167" fontId="4" fillId="0" borderId="121" xfId="0" applyNumberFormat="1" applyFont="1" applyBorder="1" applyAlignment="1">
      <alignment horizontal="center" vertical="center"/>
    </xf>
    <xf numFmtId="0" fontId="5" fillId="0" borderId="18" xfId="0" applyFont="1" applyBorder="1" applyAlignment="1" applyProtection="1">
      <alignment horizontal="center" vertical="center"/>
      <protection locked="0"/>
    </xf>
    <xf numFmtId="167" fontId="4" fillId="0" borderId="32" xfId="0" applyNumberFormat="1" applyFont="1" applyBorder="1" applyAlignment="1">
      <alignment horizontal="center" vertical="center"/>
    </xf>
    <xf numFmtId="0" fontId="5" fillId="0" borderId="124" xfId="0" applyFont="1" applyBorder="1" applyAlignment="1" applyProtection="1">
      <alignment horizontal="center" vertical="center"/>
      <protection locked="0"/>
    </xf>
    <xf numFmtId="167" fontId="4" fillId="0" borderId="125" xfId="0" applyNumberFormat="1" applyFont="1" applyBorder="1" applyAlignment="1">
      <alignment horizontal="center" vertical="center"/>
    </xf>
    <xf numFmtId="167" fontId="4" fillId="0" borderId="126" xfId="0" applyNumberFormat="1" applyFont="1" applyBorder="1" applyAlignment="1">
      <alignment horizontal="center" vertical="center"/>
    </xf>
    <xf numFmtId="0" fontId="39" fillId="0" borderId="0" xfId="0" applyFont="1"/>
    <xf numFmtId="0" fontId="5" fillId="0" borderId="5" xfId="0" applyFont="1" applyBorder="1" applyAlignment="1" applyProtection="1">
      <alignment horizontal="center" vertical="center"/>
      <protection locked="0"/>
    </xf>
    <xf numFmtId="167" fontId="4" fillId="0" borderId="33" xfId="0" applyNumberFormat="1" applyFont="1" applyBorder="1" applyAlignment="1">
      <alignment horizontal="center" vertical="center"/>
    </xf>
    <xf numFmtId="167" fontId="4" fillId="0" borderId="48" xfId="0" applyNumberFormat="1" applyFont="1" applyBorder="1" applyAlignment="1">
      <alignment horizontal="center" vertical="center"/>
    </xf>
    <xf numFmtId="167" fontId="4" fillId="0" borderId="34" xfId="0" applyNumberFormat="1" applyFont="1" applyBorder="1" applyAlignment="1">
      <alignment horizontal="center" vertical="center"/>
    </xf>
    <xf numFmtId="0" fontId="27" fillId="0" borderId="18" xfId="0" applyFont="1" applyBorder="1" applyAlignment="1" applyProtection="1">
      <alignment horizontal="center" vertical="center"/>
      <protection locked="0"/>
    </xf>
    <xf numFmtId="167" fontId="6" fillId="0" borderId="30" xfId="0" applyNumberFormat="1" applyFont="1" applyBorder="1" applyAlignment="1">
      <alignment horizontal="center" vertical="center"/>
    </xf>
    <xf numFmtId="167" fontId="6" fillId="0" borderId="49" xfId="0" applyNumberFormat="1" applyFont="1" applyBorder="1" applyAlignment="1">
      <alignment horizontal="center" vertical="center"/>
    </xf>
    <xf numFmtId="167" fontId="6" fillId="0" borderId="98" xfId="0" applyNumberFormat="1" applyFont="1" applyBorder="1" applyAlignment="1">
      <alignment horizontal="center" vertical="center"/>
    </xf>
    <xf numFmtId="167" fontId="6" fillId="0" borderId="25" xfId="0" applyNumberFormat="1" applyFont="1" applyBorder="1" applyAlignment="1">
      <alignment horizontal="center" vertical="center"/>
    </xf>
    <xf numFmtId="167" fontId="6" fillId="0" borderId="46" xfId="0" applyNumberFormat="1" applyFont="1" applyBorder="1" applyAlignment="1">
      <alignment horizontal="center" vertical="center"/>
    </xf>
    <xf numFmtId="167" fontId="6" fillId="0" borderId="105" xfId="0" applyNumberFormat="1" applyFont="1" applyBorder="1" applyAlignment="1">
      <alignment horizontal="center" vertical="center"/>
    </xf>
    <xf numFmtId="167" fontId="6" fillId="0" borderId="32" xfId="0" applyNumberFormat="1" applyFont="1" applyBorder="1" applyAlignment="1">
      <alignment horizontal="center" vertical="center"/>
    </xf>
    <xf numFmtId="0" fontId="27" fillId="0" borderId="8" xfId="0" applyFont="1" applyBorder="1" applyAlignment="1" applyProtection="1">
      <alignment horizontal="center" vertical="center"/>
      <protection locked="0"/>
    </xf>
    <xf numFmtId="167" fontId="6" fillId="0" borderId="56" xfId="0" applyNumberFormat="1" applyFont="1" applyBorder="1" applyAlignment="1">
      <alignment horizontal="center" vertical="center"/>
    </xf>
    <xf numFmtId="167" fontId="6" fillId="0" borderId="31" xfId="0" applyNumberFormat="1" applyFont="1" applyBorder="1" applyAlignment="1">
      <alignment horizontal="center" vertical="center"/>
    </xf>
    <xf numFmtId="167" fontId="6" fillId="0" borderId="86" xfId="0" applyNumberFormat="1" applyFont="1" applyBorder="1" applyAlignment="1">
      <alignment horizontal="center" vertical="center"/>
    </xf>
    <xf numFmtId="167" fontId="6" fillId="0" borderId="51" xfId="0" applyNumberFormat="1" applyFont="1" applyBorder="1" applyAlignment="1">
      <alignment horizontal="center" vertical="center"/>
    </xf>
    <xf numFmtId="167" fontId="6" fillId="0" borderId="66" xfId="0" applyNumberFormat="1" applyFont="1" applyBorder="1" applyAlignment="1">
      <alignment horizontal="center" vertical="center"/>
    </xf>
    <xf numFmtId="0" fontId="34" fillId="0" borderId="0" xfId="0" applyFont="1" applyAlignment="1">
      <alignment horizontal="right" vertical="center"/>
    </xf>
    <xf numFmtId="167" fontId="4" fillId="0" borderId="12" xfId="0" applyNumberFormat="1" applyFont="1" applyBorder="1" applyAlignment="1" applyProtection="1">
      <alignment horizontal="center" vertical="center"/>
      <protection locked="0"/>
    </xf>
    <xf numFmtId="167" fontId="4" fillId="0" borderId="19" xfId="0" applyNumberFormat="1" applyFont="1" applyBorder="1" applyAlignment="1" applyProtection="1">
      <alignment horizontal="center" vertical="center"/>
      <protection locked="0"/>
    </xf>
    <xf numFmtId="167" fontId="4" fillId="0" borderId="29" xfId="0" applyNumberFormat="1" applyFont="1" applyBorder="1" applyAlignment="1">
      <alignment horizontal="center" vertical="center"/>
    </xf>
    <xf numFmtId="167" fontId="4" fillId="0" borderId="12" xfId="0" applyNumberFormat="1" applyFont="1" applyBorder="1" applyAlignment="1">
      <alignment horizontal="center" vertical="center"/>
    </xf>
    <xf numFmtId="167" fontId="4" fillId="0" borderId="19" xfId="0" applyNumberFormat="1" applyFont="1" applyBorder="1" applyAlignment="1">
      <alignment horizontal="center" vertical="center"/>
    </xf>
    <xf numFmtId="167" fontId="4" fillId="0" borderId="10" xfId="0" applyNumberFormat="1" applyFont="1" applyBorder="1" applyAlignment="1" applyProtection="1">
      <alignment horizontal="center" vertical="center"/>
      <protection locked="0"/>
    </xf>
    <xf numFmtId="167" fontId="4" fillId="0" borderId="11" xfId="0" applyNumberFormat="1" applyFont="1" applyBorder="1" applyAlignment="1" applyProtection="1">
      <alignment horizontal="center" vertical="center"/>
      <protection locked="0"/>
    </xf>
    <xf numFmtId="167" fontId="4" fillId="0" borderId="20" xfId="0" applyNumberFormat="1" applyFont="1" applyBorder="1" applyAlignment="1">
      <alignment horizontal="center" vertical="center"/>
    </xf>
    <xf numFmtId="175" fontId="4" fillId="0" borderId="12" xfId="0" applyNumberFormat="1" applyFont="1" applyBorder="1" applyAlignment="1" applyProtection="1">
      <alignment horizontal="center" vertical="center"/>
      <protection locked="0"/>
    </xf>
    <xf numFmtId="167" fontId="4" fillId="0" borderId="129" xfId="0" applyNumberFormat="1" applyFont="1" applyBorder="1" applyAlignment="1" applyProtection="1">
      <alignment horizontal="center" vertical="center"/>
      <protection locked="0"/>
    </xf>
    <xf numFmtId="167" fontId="4" fillId="0" borderId="130" xfId="0" applyNumberFormat="1" applyFont="1" applyBorder="1" applyAlignment="1" applyProtection="1">
      <alignment horizontal="center" vertical="center"/>
      <protection locked="0"/>
    </xf>
    <xf numFmtId="167" fontId="4" fillId="0" borderId="131" xfId="0" applyNumberFormat="1" applyFont="1" applyBorder="1" applyAlignment="1">
      <alignment horizontal="center" vertical="center"/>
    </xf>
    <xf numFmtId="167" fontId="4" fillId="0" borderId="122" xfId="0" applyNumberFormat="1" applyFont="1" applyBorder="1" applyAlignment="1" applyProtection="1">
      <alignment horizontal="center" vertical="center"/>
      <protection locked="0"/>
    </xf>
    <xf numFmtId="167" fontId="4" fillId="0" borderId="129" xfId="0" applyNumberFormat="1" applyFont="1" applyBorder="1" applyAlignment="1">
      <alignment horizontal="center" vertical="center"/>
    </xf>
    <xf numFmtId="167" fontId="4" fillId="0" borderId="130" xfId="0" applyNumberFormat="1" applyFont="1" applyBorder="1" applyAlignment="1">
      <alignment horizontal="center" vertical="center"/>
    </xf>
    <xf numFmtId="167" fontId="4" fillId="0" borderId="132" xfId="0" applyNumberFormat="1" applyFont="1" applyBorder="1" applyAlignment="1">
      <alignment horizontal="center" vertical="center"/>
    </xf>
    <xf numFmtId="175" fontId="4" fillId="0" borderId="129" xfId="0" applyNumberFormat="1" applyFont="1" applyBorder="1" applyAlignment="1" applyProtection="1">
      <alignment horizontal="center" vertical="center"/>
      <protection locked="0"/>
    </xf>
    <xf numFmtId="167" fontId="4" fillId="0" borderId="133" xfId="0" applyNumberFormat="1" applyFont="1" applyBorder="1" applyAlignment="1" applyProtection="1">
      <alignment horizontal="center" vertical="center"/>
      <protection locked="0"/>
    </xf>
    <xf numFmtId="167" fontId="4" fillId="0" borderId="134" xfId="0" applyNumberFormat="1" applyFont="1" applyBorder="1" applyAlignment="1">
      <alignment horizontal="center" vertical="center"/>
    </xf>
    <xf numFmtId="167" fontId="4" fillId="0" borderId="123" xfId="0" applyNumberFormat="1" applyFont="1" applyBorder="1" applyAlignment="1" applyProtection="1">
      <alignment horizontal="center" vertical="center"/>
      <protection locked="0"/>
    </xf>
    <xf numFmtId="167" fontId="4" fillId="0" borderId="123" xfId="0" applyNumberFormat="1" applyFont="1" applyBorder="1" applyAlignment="1">
      <alignment horizontal="center" vertical="center"/>
    </xf>
    <xf numFmtId="167" fontId="4" fillId="0" borderId="122" xfId="0" applyNumberFormat="1" applyFont="1" applyBorder="1" applyAlignment="1">
      <alignment horizontal="center" vertical="center"/>
    </xf>
    <xf numFmtId="167" fontId="4" fillId="0" borderId="120" xfId="0" applyNumberFormat="1" applyFont="1" applyBorder="1" applyAlignment="1" applyProtection="1">
      <alignment horizontal="center" vertical="center"/>
      <protection locked="0"/>
    </xf>
    <xf numFmtId="167" fontId="4" fillId="0" borderId="2" xfId="0" applyNumberFormat="1" applyFont="1" applyBorder="1" applyAlignment="1" applyProtection="1">
      <alignment horizontal="center" vertical="center"/>
      <protection locked="0"/>
    </xf>
    <xf numFmtId="167" fontId="4" fillId="0" borderId="1" xfId="0" applyNumberFormat="1" applyFont="1" applyBorder="1" applyAlignment="1" applyProtection="1">
      <alignment horizontal="center" vertical="center"/>
      <protection locked="0"/>
    </xf>
    <xf numFmtId="167" fontId="4" fillId="0" borderId="6" xfId="0" applyNumberFormat="1" applyFont="1" applyBorder="1" applyAlignment="1">
      <alignment horizontal="center" vertical="center"/>
    </xf>
    <xf numFmtId="167" fontId="4" fillId="0" borderId="3" xfId="0" applyNumberFormat="1" applyFont="1" applyBorder="1" applyAlignment="1" applyProtection="1">
      <alignment horizontal="center" vertical="center"/>
      <protection locked="0"/>
    </xf>
    <xf numFmtId="167" fontId="4" fillId="0" borderId="3" xfId="0" applyNumberFormat="1" applyFont="1" applyBorder="1" applyAlignment="1">
      <alignment horizontal="center" vertical="center"/>
    </xf>
    <xf numFmtId="167" fontId="4" fillId="0" borderId="1" xfId="0" applyNumberFormat="1" applyFont="1" applyBorder="1" applyAlignment="1">
      <alignment horizontal="center" vertical="center"/>
    </xf>
    <xf numFmtId="167" fontId="6" fillId="0" borderId="12" xfId="0" applyNumberFormat="1" applyFont="1" applyBorder="1" applyAlignment="1" applyProtection="1">
      <alignment horizontal="center" vertical="center"/>
      <protection locked="0"/>
    </xf>
    <xf numFmtId="167" fontId="6" fillId="0" borderId="29" xfId="0" applyNumberFormat="1" applyFont="1" applyBorder="1" applyAlignment="1">
      <alignment horizontal="center" vertical="center"/>
    </xf>
    <xf numFmtId="167" fontId="6" fillId="0" borderId="132" xfId="0" applyNumberFormat="1" applyFont="1" applyBorder="1" applyAlignment="1">
      <alignment horizontal="center" vertical="center"/>
    </xf>
    <xf numFmtId="167" fontId="6" fillId="0" borderId="12" xfId="0" applyNumberFormat="1" applyFont="1" applyBorder="1" applyAlignment="1">
      <alignment horizontal="center" vertical="center"/>
    </xf>
    <xf numFmtId="167" fontId="6" fillId="0" borderId="19" xfId="0" applyNumberFormat="1" applyFont="1" applyBorder="1" applyAlignment="1">
      <alignment horizontal="center" vertical="center"/>
    </xf>
    <xf numFmtId="167" fontId="6" fillId="0" borderId="20" xfId="0" applyNumberFormat="1" applyFont="1" applyBorder="1" applyAlignment="1">
      <alignment horizontal="center" vertical="center"/>
    </xf>
    <xf numFmtId="167" fontId="6" fillId="0" borderId="17" xfId="0" applyNumberFormat="1" applyFont="1" applyBorder="1" applyAlignment="1">
      <alignment horizontal="center" vertical="center"/>
    </xf>
    <xf numFmtId="167" fontId="6" fillId="0" borderId="11" xfId="0" applyNumberFormat="1" applyFont="1" applyBorder="1" applyAlignment="1">
      <alignment horizontal="center" vertical="center"/>
    </xf>
    <xf numFmtId="166" fontId="13" fillId="0" borderId="0" xfId="0" applyNumberFormat="1" applyFont="1" applyBorder="1" applyAlignment="1">
      <alignment horizontal="center" vertical="center"/>
    </xf>
    <xf numFmtId="0" fontId="5" fillId="0" borderId="0" xfId="0" applyFont="1" applyBorder="1" applyAlignment="1" applyProtection="1">
      <alignment horizontal="center" vertical="center"/>
      <protection locked="0"/>
    </xf>
    <xf numFmtId="165" fontId="3" fillId="0" borderId="0" xfId="0" applyNumberFormat="1" applyFont="1" applyBorder="1" applyAlignment="1" applyProtection="1">
      <alignment horizontal="center" vertical="center"/>
      <protection locked="0"/>
    </xf>
    <xf numFmtId="164" fontId="3" fillId="0" borderId="0" xfId="0" applyNumberFormat="1" applyFont="1" applyBorder="1" applyAlignment="1">
      <alignment horizontal="center" vertical="center"/>
    </xf>
    <xf numFmtId="0" fontId="48" fillId="0" borderId="0" xfId="0" applyFont="1"/>
    <xf numFmtId="167" fontId="4" fillId="0" borderId="12" xfId="0" applyNumberFormat="1" applyFont="1" applyFill="1" applyBorder="1" applyAlignment="1" applyProtection="1">
      <alignment horizontal="center" vertical="center"/>
      <protection locked="0"/>
    </xf>
    <xf numFmtId="167" fontId="4" fillId="0" borderId="19" xfId="0" applyNumberFormat="1" applyFont="1" applyFill="1" applyBorder="1" applyAlignment="1" applyProtection="1">
      <alignment horizontal="center" vertical="center"/>
      <protection locked="0"/>
    </xf>
    <xf numFmtId="167" fontId="4" fillId="0" borderId="29" xfId="0" applyNumberFormat="1" applyFont="1" applyFill="1" applyBorder="1" applyAlignment="1">
      <alignment horizontal="center" vertical="center"/>
    </xf>
    <xf numFmtId="175" fontId="4" fillId="0" borderId="12" xfId="0" applyNumberFormat="1" applyFont="1" applyFill="1" applyBorder="1" applyAlignment="1" applyProtection="1">
      <alignment horizontal="center" vertical="center"/>
      <protection locked="0"/>
    </xf>
    <xf numFmtId="167" fontId="4" fillId="0" borderId="10" xfId="0" applyNumberFormat="1" applyFont="1" applyFill="1" applyBorder="1" applyAlignment="1" applyProtection="1">
      <alignment horizontal="center" vertical="center"/>
      <protection locked="0"/>
    </xf>
    <xf numFmtId="167" fontId="4" fillId="0" borderId="11" xfId="0" applyNumberFormat="1" applyFont="1" applyFill="1" applyBorder="1" applyAlignment="1" applyProtection="1">
      <alignment horizontal="center" vertical="center"/>
      <protection locked="0"/>
    </xf>
    <xf numFmtId="167" fontId="4" fillId="0" borderId="20" xfId="0" applyNumberFormat="1" applyFont="1" applyFill="1" applyBorder="1" applyAlignment="1">
      <alignment horizontal="center" vertical="center"/>
    </xf>
    <xf numFmtId="167" fontId="4" fillId="0" borderId="133" xfId="0" applyNumberFormat="1" applyFont="1" applyFill="1" applyBorder="1" applyAlignment="1" applyProtection="1">
      <alignment horizontal="center" vertical="center"/>
      <protection locked="0"/>
    </xf>
    <xf numFmtId="167" fontId="4" fillId="0" borderId="130" xfId="0" applyNumberFormat="1" applyFont="1" applyFill="1" applyBorder="1" applyAlignment="1" applyProtection="1">
      <alignment horizontal="center" vertical="center"/>
      <protection locked="0"/>
    </xf>
    <xf numFmtId="167" fontId="4" fillId="0" borderId="131" xfId="0" applyNumberFormat="1" applyFont="1" applyFill="1" applyBorder="1" applyAlignment="1">
      <alignment horizontal="center" vertical="center"/>
    </xf>
    <xf numFmtId="167" fontId="4" fillId="0" borderId="129" xfId="0" applyNumberFormat="1" applyFont="1" applyFill="1" applyBorder="1" applyAlignment="1" applyProtection="1">
      <alignment horizontal="center" vertical="center"/>
      <protection locked="0"/>
    </xf>
    <xf numFmtId="175" fontId="4" fillId="0" borderId="129" xfId="0" applyNumberFormat="1" applyFont="1" applyFill="1" applyBorder="1" applyAlignment="1" applyProtection="1">
      <alignment horizontal="center" vertical="center"/>
      <protection locked="0"/>
    </xf>
    <xf numFmtId="0" fontId="1" fillId="0" borderId="0" xfId="0" applyFont="1" applyBorder="1" applyAlignment="1" applyProtection="1">
      <alignment horizontal="center" vertical="center"/>
      <protection locked="0"/>
    </xf>
    <xf numFmtId="164" fontId="1" fillId="0" borderId="0" xfId="0" applyNumberFormat="1" applyFont="1" applyBorder="1" applyAlignment="1" applyProtection="1">
      <alignment horizontal="center" vertical="center"/>
      <protection locked="0"/>
    </xf>
    <xf numFmtId="164" fontId="1" fillId="0" borderId="0" xfId="0" applyNumberFormat="1" applyFont="1" applyBorder="1" applyAlignment="1">
      <alignment horizontal="center" vertical="center"/>
    </xf>
    <xf numFmtId="0" fontId="2" fillId="0" borderId="0" xfId="1" applyFont="1" applyAlignment="1">
      <alignment horizontal="left" vertical="center"/>
    </xf>
    <xf numFmtId="0" fontId="1" fillId="0" borderId="0" xfId="1" applyFont="1" applyAlignment="1">
      <alignment horizontal="left" vertical="center"/>
    </xf>
    <xf numFmtId="0" fontId="18" fillId="0" borderId="0" xfId="1" applyFont="1" applyAlignment="1">
      <alignment horizontal="left" vertical="center"/>
    </xf>
    <xf numFmtId="0" fontId="16" fillId="0" borderId="0" xfId="1" applyFont="1" applyAlignment="1">
      <alignment horizontal="left" vertical="center"/>
    </xf>
    <xf numFmtId="0" fontId="11" fillId="0" borderId="0" xfId="1" applyFont="1" applyAlignment="1">
      <alignment horizontal="left" vertical="center"/>
    </xf>
    <xf numFmtId="0" fontId="12" fillId="0" borderId="0" xfId="1" applyFont="1" applyAlignment="1">
      <alignment horizontal="left" vertical="center"/>
    </xf>
    <xf numFmtId="0" fontId="4" fillId="0" borderId="0" xfId="1" applyFont="1" applyAlignment="1">
      <alignment horizontal="left"/>
    </xf>
    <xf numFmtId="0" fontId="4" fillId="0" borderId="0" xfId="3" applyFont="1" applyAlignment="1">
      <alignment horizontal="left"/>
    </xf>
    <xf numFmtId="0" fontId="4" fillId="0" borderId="0" xfId="1" applyFont="1" applyAlignment="1">
      <alignment horizontal="left" vertical="center"/>
    </xf>
    <xf numFmtId="0" fontId="2" fillId="0" borderId="0" xfId="3" applyFont="1" applyAlignment="1">
      <alignment horizontal="left"/>
    </xf>
    <xf numFmtId="0" fontId="1" fillId="0" borderId="0" xfId="3" applyFont="1" applyAlignment="1">
      <alignment horizontal="left"/>
    </xf>
    <xf numFmtId="0" fontId="19" fillId="0" borderId="0" xfId="3" applyFont="1" applyAlignment="1">
      <alignment horizontal="left"/>
    </xf>
    <xf numFmtId="0" fontId="12" fillId="0" borderId="0" xfId="3" applyFont="1" applyAlignment="1">
      <alignment horizontal="left"/>
    </xf>
    <xf numFmtId="0" fontId="12" fillId="0" borderId="0" xfId="3" applyFont="1" applyAlignment="1">
      <alignment horizontal="left" vertical="center"/>
    </xf>
    <xf numFmtId="0" fontId="5" fillId="0" borderId="0" xfId="3" applyFont="1" applyAlignment="1">
      <alignment horizontal="left" vertical="center"/>
    </xf>
    <xf numFmtId="0" fontId="3" fillId="0" borderId="0" xfId="3" applyFont="1" applyAlignment="1">
      <alignment horizontal="left" vertical="center"/>
    </xf>
    <xf numFmtId="0" fontId="1" fillId="0" borderId="0" xfId="3" applyFont="1" applyAlignment="1">
      <alignment horizontal="left" vertical="center"/>
    </xf>
    <xf numFmtId="0" fontId="55" fillId="0" borderId="0" xfId="1" applyFont="1" applyAlignment="1">
      <alignment horizontal="left" vertical="center"/>
    </xf>
    <xf numFmtId="176" fontId="12" fillId="0" borderId="11" xfId="1" applyNumberFormat="1" applyFont="1" applyBorder="1" applyAlignment="1" applyProtection="1">
      <alignment horizontal="center" vertical="center"/>
      <protection locked="0"/>
    </xf>
    <xf numFmtId="0" fontId="11" fillId="0" borderId="51" xfId="1" applyFont="1" applyBorder="1" applyAlignment="1">
      <alignment horizontal="center" vertical="center"/>
    </xf>
    <xf numFmtId="168" fontId="12" fillId="0" borderId="45" xfId="1" applyNumberFormat="1" applyFont="1" applyBorder="1" applyAlignment="1">
      <alignment horizontal="center" vertical="center"/>
    </xf>
    <xf numFmtId="168" fontId="12" fillId="0" borderId="58" xfId="1" applyNumberFormat="1" applyFont="1" applyBorder="1" applyAlignment="1">
      <alignment horizontal="center" vertical="center"/>
    </xf>
    <xf numFmtId="170" fontId="42" fillId="0" borderId="18" xfId="1" applyNumberFormat="1" applyFont="1" applyBorder="1" applyAlignment="1" applyProtection="1">
      <alignment horizontal="center" vertical="center"/>
      <protection locked="0"/>
    </xf>
    <xf numFmtId="0" fontId="38" fillId="0" borderId="0" xfId="1" quotePrefix="1" applyFont="1" applyAlignment="1">
      <alignment vertical="center" wrapText="1"/>
    </xf>
    <xf numFmtId="0" fontId="47" fillId="0" borderId="0" xfId="1" applyFont="1" applyAlignment="1">
      <alignment vertical="center"/>
    </xf>
    <xf numFmtId="0" fontId="56" fillId="0" borderId="0" xfId="1" applyFont="1" applyAlignment="1">
      <alignment horizontal="left" vertical="center" wrapText="1"/>
    </xf>
    <xf numFmtId="168" fontId="12" fillId="0" borderId="45" xfId="1" applyNumberFormat="1" applyFont="1" applyBorder="1" applyAlignment="1">
      <alignment horizontal="center" vertical="center"/>
    </xf>
    <xf numFmtId="168" fontId="12" fillId="0" borderId="58" xfId="1" applyNumberFormat="1" applyFont="1" applyBorder="1" applyAlignment="1">
      <alignment horizontal="center" vertical="center"/>
    </xf>
    <xf numFmtId="168" fontId="12" fillId="0" borderId="45" xfId="1" applyNumberFormat="1" applyFont="1" applyBorder="1" applyAlignment="1">
      <alignment horizontal="center" vertical="center"/>
    </xf>
    <xf numFmtId="167" fontId="12" fillId="0" borderId="13" xfId="1" applyNumberFormat="1" applyFont="1" applyFill="1" applyBorder="1" applyAlignment="1" applyProtection="1">
      <alignment horizontal="center" vertical="center"/>
      <protection locked="0"/>
    </xf>
    <xf numFmtId="167" fontId="12" fillId="0" borderId="9" xfId="1" applyNumberFormat="1" applyFont="1" applyFill="1" applyBorder="1" applyAlignment="1" applyProtection="1">
      <alignment horizontal="center" vertical="center"/>
      <protection locked="0"/>
    </xf>
    <xf numFmtId="167" fontId="12" fillId="0" borderId="9" xfId="1" applyNumberFormat="1" applyFont="1" applyFill="1" applyBorder="1" applyAlignment="1">
      <alignment horizontal="center" vertical="center"/>
    </xf>
    <xf numFmtId="167" fontId="12" fillId="0" borderId="10" xfId="1" applyNumberFormat="1" applyFont="1" applyFill="1" applyBorder="1" applyAlignment="1">
      <alignment horizontal="center" vertical="center"/>
    </xf>
    <xf numFmtId="167" fontId="12" fillId="0" borderId="56" xfId="1" applyNumberFormat="1" applyFont="1" applyFill="1" applyBorder="1" applyAlignment="1">
      <alignment horizontal="center" vertical="center"/>
    </xf>
    <xf numFmtId="167" fontId="12" fillId="0" borderId="31" xfId="1" applyNumberFormat="1" applyFont="1" applyFill="1" applyBorder="1" applyAlignment="1">
      <alignment horizontal="center" vertical="center"/>
    </xf>
    <xf numFmtId="167" fontId="12" fillId="0" borderId="13" xfId="1" applyNumberFormat="1" applyFont="1" applyFill="1" applyBorder="1" applyAlignment="1">
      <alignment horizontal="center" vertical="center"/>
    </xf>
    <xf numFmtId="167" fontId="12" fillId="0" borderId="11" xfId="1" applyNumberFormat="1" applyFont="1" applyFill="1" applyBorder="1" applyAlignment="1">
      <alignment horizontal="center" vertical="center"/>
    </xf>
    <xf numFmtId="167" fontId="12" fillId="0" borderId="49" xfId="1" applyNumberFormat="1" applyFont="1" applyFill="1" applyBorder="1" applyAlignment="1">
      <alignment horizontal="center" vertical="center"/>
    </xf>
    <xf numFmtId="167" fontId="12" fillId="0" borderId="18" xfId="1" applyNumberFormat="1" applyFont="1" applyFill="1" applyBorder="1" applyAlignment="1">
      <alignment horizontal="center" vertical="center"/>
    </xf>
    <xf numFmtId="0" fontId="11" fillId="0" borderId="8" xfId="1" applyFont="1" applyFill="1" applyBorder="1" applyAlignment="1">
      <alignment horizontal="left" vertical="center"/>
    </xf>
    <xf numFmtId="0" fontId="5" fillId="0" borderId="0" xfId="1" applyFont="1" applyFill="1" applyAlignment="1">
      <alignment horizontal="center" vertical="center"/>
    </xf>
    <xf numFmtId="0" fontId="1" fillId="0" borderId="0" xfId="1" applyFill="1"/>
    <xf numFmtId="167" fontId="12" fillId="0" borderId="11" xfId="2" applyNumberFormat="1" applyFont="1" applyFill="1" applyBorder="1" applyAlignment="1">
      <alignment horizontal="center" vertical="center"/>
    </xf>
    <xf numFmtId="167" fontId="12" fillId="0" borderId="20" xfId="2" applyNumberFormat="1" applyFont="1" applyFill="1" applyBorder="1" applyAlignment="1">
      <alignment horizontal="center" vertical="center"/>
    </xf>
    <xf numFmtId="167" fontId="12" fillId="0" borderId="40" xfId="2" applyNumberFormat="1" applyFont="1" applyFill="1" applyBorder="1" applyAlignment="1">
      <alignment horizontal="center" vertical="center"/>
    </xf>
    <xf numFmtId="0" fontId="38" fillId="0" borderId="0" xfId="1" quotePrefix="1" applyFont="1" applyFill="1" applyBorder="1" applyAlignment="1">
      <alignment vertical="center"/>
    </xf>
    <xf numFmtId="0" fontId="4" fillId="0" borderId="0" xfId="2" applyFont="1" applyFill="1" applyAlignment="1"/>
    <xf numFmtId="175" fontId="44" fillId="0" borderId="19" xfId="2" applyNumberFormat="1" applyFont="1" applyFill="1" applyBorder="1" applyAlignment="1">
      <alignment horizontal="center"/>
    </xf>
    <xf numFmtId="0" fontId="44" fillId="0" borderId="12" xfId="2" applyFont="1" applyFill="1" applyBorder="1" applyAlignment="1">
      <alignment horizontal="center"/>
    </xf>
    <xf numFmtId="0" fontId="47" fillId="0" borderId="0" xfId="2" applyFont="1" applyFill="1" applyAlignment="1"/>
    <xf numFmtId="167" fontId="4" fillId="0" borderId="86" xfId="0" applyNumberFormat="1" applyFont="1" applyFill="1" applyBorder="1" applyAlignment="1">
      <alignment horizontal="center" vertical="center"/>
    </xf>
    <xf numFmtId="167" fontId="4" fillId="0" borderId="51" xfId="0" applyNumberFormat="1" applyFont="1" applyFill="1" applyBorder="1" applyAlignment="1">
      <alignment horizontal="center" vertical="center"/>
    </xf>
    <xf numFmtId="167" fontId="4" fillId="0" borderId="66" xfId="0" applyNumberFormat="1" applyFont="1" applyFill="1" applyBorder="1" applyAlignment="1">
      <alignment horizontal="center" vertical="center"/>
    </xf>
    <xf numFmtId="167" fontId="4" fillId="0" borderId="30" xfId="0" applyNumberFormat="1" applyFont="1" applyFill="1" applyBorder="1" applyAlignment="1">
      <alignment horizontal="center" vertical="center"/>
    </xf>
    <xf numFmtId="167" fontId="4" fillId="0" borderId="49" xfId="0" applyNumberFormat="1" applyFont="1" applyFill="1" applyBorder="1" applyAlignment="1">
      <alignment horizontal="center" vertical="center"/>
    </xf>
    <xf numFmtId="167" fontId="4" fillId="0" borderId="56" xfId="0" applyNumberFormat="1" applyFont="1" applyFill="1" applyBorder="1" applyAlignment="1">
      <alignment horizontal="center" vertical="center"/>
    </xf>
    <xf numFmtId="167" fontId="4" fillId="0" borderId="119" xfId="0" applyNumberFormat="1" applyFont="1" applyFill="1" applyBorder="1" applyAlignment="1">
      <alignment horizontal="center" vertical="center"/>
    </xf>
    <xf numFmtId="167" fontId="4" fillId="0" borderId="120" xfId="0" applyNumberFormat="1" applyFont="1" applyFill="1" applyBorder="1" applyAlignment="1">
      <alignment horizontal="center" vertical="center"/>
    </xf>
    <xf numFmtId="167" fontId="4" fillId="0" borderId="116" xfId="0" applyNumberFormat="1" applyFont="1" applyFill="1" applyBorder="1" applyAlignment="1">
      <alignment horizontal="center" vertical="center"/>
    </xf>
    <xf numFmtId="176" fontId="4" fillId="0" borderId="120" xfId="0" applyNumberFormat="1" applyFont="1" applyFill="1" applyBorder="1" applyAlignment="1">
      <alignment horizontal="center" vertical="center"/>
    </xf>
    <xf numFmtId="167" fontId="12" fillId="0" borderId="62" xfId="1" applyNumberFormat="1" applyFont="1" applyFill="1" applyBorder="1" applyAlignment="1">
      <alignment horizontal="center" vertical="center"/>
    </xf>
    <xf numFmtId="0" fontId="53" fillId="0" borderId="0" xfId="1" applyFont="1" applyFill="1" applyAlignment="1">
      <alignment horizontal="left" vertical="center"/>
    </xf>
    <xf numFmtId="1" fontId="44" fillId="0" borderId="45" xfId="1" applyNumberFormat="1" applyFont="1" applyFill="1" applyBorder="1" applyAlignment="1">
      <alignment horizontal="center" vertical="center"/>
    </xf>
    <xf numFmtId="0" fontId="44" fillId="0" borderId="58" xfId="1" applyFont="1" applyFill="1" applyBorder="1" applyAlignment="1">
      <alignment horizontal="center" vertical="center"/>
    </xf>
    <xf numFmtId="167" fontId="42" fillId="0" borderId="55" xfId="1" applyNumberFormat="1" applyFont="1" applyFill="1" applyBorder="1" applyAlignment="1">
      <alignment horizontal="center" vertical="center"/>
    </xf>
    <xf numFmtId="167" fontId="12" fillId="0" borderId="12" xfId="1" applyNumberFormat="1" applyFont="1" applyFill="1" applyBorder="1" applyAlignment="1" applyProtection="1">
      <alignment horizontal="center" vertical="center"/>
      <protection locked="0"/>
    </xf>
    <xf numFmtId="170" fontId="12" fillId="0" borderId="13" xfId="1" applyNumberFormat="1" applyFont="1" applyFill="1" applyBorder="1" applyAlignment="1" applyProtection="1">
      <alignment horizontal="center" vertical="center"/>
      <protection locked="0"/>
    </xf>
    <xf numFmtId="167" fontId="53" fillId="0" borderId="0" xfId="1" applyNumberFormat="1" applyFont="1" applyFill="1" applyAlignment="1">
      <alignment horizontal="left" vertical="center"/>
    </xf>
    <xf numFmtId="0" fontId="12" fillId="0" borderId="0" xfId="1" applyFont="1" applyFill="1" applyAlignment="1">
      <alignment horizontal="center" vertical="center"/>
    </xf>
    <xf numFmtId="171" fontId="12" fillId="0" borderId="55" xfId="1" applyNumberFormat="1" applyFont="1" applyFill="1" applyBorder="1" applyAlignment="1" applyProtection="1">
      <alignment horizontal="center" vertical="center"/>
      <protection locked="0"/>
    </xf>
    <xf numFmtId="0" fontId="12" fillId="0" borderId="0" xfId="3" applyFont="1" applyFill="1"/>
    <xf numFmtId="0" fontId="12" fillId="0" borderId="0" xfId="3" applyFont="1" applyFill="1" applyAlignment="1">
      <alignment horizontal="left"/>
    </xf>
    <xf numFmtId="0" fontId="11" fillId="0" borderId="13" xfId="1" applyFont="1" applyBorder="1" applyAlignment="1">
      <alignment horizontal="center" vertical="center"/>
    </xf>
    <xf numFmtId="0" fontId="0" fillId="0" borderId="0" xfId="0"/>
    <xf numFmtId="167" fontId="4" fillId="0" borderId="117" xfId="0" applyNumberFormat="1" applyFont="1" applyFill="1" applyBorder="1" applyAlignment="1">
      <alignment horizontal="center" vertical="center"/>
    </xf>
    <xf numFmtId="167" fontId="4" fillId="0" borderId="118" xfId="0" applyNumberFormat="1" applyFont="1" applyFill="1" applyBorder="1" applyAlignment="1">
      <alignment horizontal="center" vertical="center"/>
    </xf>
    <xf numFmtId="177" fontId="11" fillId="0" borderId="111" xfId="3" applyNumberFormat="1" applyFont="1" applyBorder="1" applyAlignment="1">
      <alignment horizontal="center"/>
    </xf>
    <xf numFmtId="0" fontId="40" fillId="0" borderId="0" xfId="1" applyFont="1" applyAlignment="1">
      <alignment horizontal="left" vertical="center"/>
    </xf>
    <xf numFmtId="0" fontId="41" fillId="0" borderId="8" xfId="1" applyFont="1" applyFill="1" applyBorder="1" applyAlignment="1">
      <alignment vertical="center"/>
    </xf>
    <xf numFmtId="0" fontId="11" fillId="0" borderId="14" xfId="1" applyFont="1" applyFill="1" applyBorder="1" applyAlignment="1">
      <alignment vertical="center"/>
    </xf>
    <xf numFmtId="0" fontId="5" fillId="0" borderId="0" xfId="1" applyFont="1" applyAlignment="1">
      <alignment horizontal="left" vertical="center"/>
    </xf>
    <xf numFmtId="0" fontId="0" fillId="0" borderId="0" xfId="0"/>
    <xf numFmtId="176" fontId="11" fillId="0" borderId="7" xfId="1" applyNumberFormat="1" applyFont="1" applyBorder="1" applyAlignment="1" applyProtection="1">
      <alignment horizontal="center" vertical="center"/>
      <protection locked="0"/>
    </xf>
    <xf numFmtId="176" fontId="11" fillId="0" borderId="44" xfId="1" applyNumberFormat="1" applyFont="1" applyBorder="1" applyAlignment="1" applyProtection="1">
      <alignment horizontal="center" vertical="center"/>
      <protection locked="0"/>
    </xf>
    <xf numFmtId="176" fontId="11" fillId="0" borderId="26" xfId="1" applyNumberFormat="1" applyFont="1" applyBorder="1" applyAlignment="1" applyProtection="1">
      <alignment horizontal="center" vertical="center"/>
      <protection locked="0"/>
    </xf>
    <xf numFmtId="175" fontId="12" fillId="0" borderId="25" xfId="1" applyNumberFormat="1" applyFont="1" applyBorder="1" applyAlignment="1" applyProtection="1">
      <alignment horizontal="center" vertical="center"/>
      <protection locked="0"/>
    </xf>
    <xf numFmtId="175" fontId="12" fillId="0" borderId="9" xfId="1" applyNumberFormat="1" applyFont="1" applyBorder="1" applyAlignment="1" applyProtection="1">
      <alignment horizontal="center" vertical="center"/>
      <protection locked="0"/>
    </xf>
    <xf numFmtId="175" fontId="12" fillId="0" borderId="9" xfId="1" applyNumberFormat="1" applyFont="1" applyFill="1" applyBorder="1" applyAlignment="1" applyProtection="1">
      <alignment horizontal="center" vertical="center"/>
      <protection locked="0"/>
    </xf>
    <xf numFmtId="175" fontId="12" fillId="0" borderId="2" xfId="1" applyNumberFormat="1" applyFont="1" applyBorder="1" applyAlignment="1" applyProtection="1">
      <alignment horizontal="center" vertical="center"/>
      <protection locked="0"/>
    </xf>
    <xf numFmtId="0" fontId="11" fillId="0" borderId="137" xfId="1" applyFont="1" applyFill="1" applyBorder="1" applyAlignment="1">
      <alignment vertical="center"/>
    </xf>
    <xf numFmtId="0" fontId="11" fillId="0" borderId="11" xfId="3" applyFont="1" applyBorder="1" applyAlignment="1">
      <alignment vertical="center"/>
    </xf>
    <xf numFmtId="174" fontId="42" fillId="0" borderId="78" xfId="1" applyNumberFormat="1" applyFont="1" applyFill="1" applyBorder="1" applyAlignment="1">
      <alignment horizontal="center" vertical="center"/>
    </xf>
    <xf numFmtId="174" fontId="11" fillId="0" borderId="39" xfId="1" applyNumberFormat="1" applyFont="1" applyFill="1" applyBorder="1" applyAlignment="1">
      <alignment horizontal="center" vertical="center"/>
    </xf>
    <xf numFmtId="167" fontId="12" fillId="0" borderId="59" xfId="2" applyNumberFormat="1" applyFont="1" applyBorder="1" applyAlignment="1">
      <alignment horizontal="center" vertical="center"/>
    </xf>
    <xf numFmtId="170" fontId="12" fillId="0" borderId="22" xfId="1" applyNumberFormat="1" applyFont="1" applyBorder="1" applyAlignment="1" applyProtection="1">
      <alignment horizontal="center" vertical="center"/>
      <protection locked="0"/>
    </xf>
    <xf numFmtId="178" fontId="12" fillId="0" borderId="13" xfId="1" applyNumberFormat="1" applyFont="1" applyFill="1" applyBorder="1" applyAlignment="1" applyProtection="1">
      <alignment horizontal="center" vertical="center"/>
      <protection locked="0"/>
    </xf>
    <xf numFmtId="178" fontId="12" fillId="0" borderId="4" xfId="1" applyNumberFormat="1" applyFont="1" applyFill="1" applyBorder="1" applyAlignment="1" applyProtection="1">
      <alignment horizontal="center" vertical="center"/>
      <protection locked="0"/>
    </xf>
    <xf numFmtId="178" fontId="12" fillId="0" borderId="12" xfId="3" applyNumberFormat="1" applyFont="1" applyFill="1" applyBorder="1" applyAlignment="1">
      <alignment horizontal="center"/>
    </xf>
    <xf numFmtId="178" fontId="12" fillId="0" borderId="2" xfId="3" applyNumberFormat="1" applyFont="1" applyFill="1" applyBorder="1" applyAlignment="1">
      <alignment horizontal="center"/>
    </xf>
    <xf numFmtId="178" fontId="12" fillId="0" borderId="12" xfId="3" applyNumberFormat="1" applyFont="1" applyBorder="1" applyAlignment="1">
      <alignment horizontal="center"/>
    </xf>
    <xf numFmtId="178" fontId="12" fillId="0" borderId="2" xfId="3" applyNumberFormat="1" applyFont="1" applyBorder="1" applyAlignment="1">
      <alignment horizontal="center"/>
    </xf>
    <xf numFmtId="178" fontId="12" fillId="0" borderId="24" xfId="1" applyNumberFormat="1" applyFont="1" applyBorder="1" applyAlignment="1" applyProtection="1">
      <alignment horizontal="center" vertical="center"/>
      <protection locked="0"/>
    </xf>
    <xf numFmtId="178" fontId="12" fillId="0" borderId="24" xfId="1" applyNumberFormat="1" applyFont="1" applyFill="1" applyBorder="1" applyAlignment="1" applyProtection="1">
      <alignment horizontal="center" vertical="center"/>
      <protection locked="0"/>
    </xf>
    <xf numFmtId="178" fontId="12" fillId="0" borderId="4" xfId="1" applyNumberFormat="1" applyFont="1" applyBorder="1" applyAlignment="1" applyProtection="1">
      <alignment horizontal="center" vertical="center"/>
      <protection locked="0"/>
    </xf>
    <xf numFmtId="170" fontId="12" fillId="0" borderId="18" xfId="1" applyNumberFormat="1" applyFont="1" applyFill="1" applyBorder="1" applyAlignment="1" applyProtection="1">
      <alignment horizontal="center" vertical="center"/>
      <protection locked="0"/>
    </xf>
    <xf numFmtId="167" fontId="12" fillId="0" borderId="104" xfId="1" applyNumberFormat="1" applyFont="1" applyBorder="1" applyAlignment="1">
      <alignment horizontal="center" vertical="center"/>
    </xf>
    <xf numFmtId="167" fontId="53" fillId="0" borderId="0" xfId="1" applyNumberFormat="1" applyFont="1" applyAlignment="1">
      <alignment horizontal="left" vertical="center"/>
    </xf>
    <xf numFmtId="0" fontId="40" fillId="0" borderId="0" xfId="3" applyFont="1"/>
    <xf numFmtId="0" fontId="56" fillId="0" borderId="0" xfId="1" applyFont="1" applyAlignment="1">
      <alignment horizontal="left" vertical="center"/>
    </xf>
    <xf numFmtId="0" fontId="58" fillId="0" borderId="0" xfId="0" applyFont="1"/>
    <xf numFmtId="167" fontId="12" fillId="0" borderId="62" xfId="1" applyNumberFormat="1" applyFont="1" applyBorder="1" applyAlignment="1" applyProtection="1">
      <alignment horizontal="center" vertical="center"/>
      <protection locked="0"/>
    </xf>
    <xf numFmtId="179" fontId="12" fillId="0" borderId="11" xfId="1" applyNumberFormat="1" applyFont="1" applyBorder="1" applyAlignment="1" applyProtection="1">
      <alignment horizontal="center" vertical="center"/>
      <protection locked="0"/>
    </xf>
    <xf numFmtId="180" fontId="12" fillId="0" borderId="11" xfId="1" applyNumberFormat="1" applyFont="1" applyBorder="1" applyAlignment="1" applyProtection="1">
      <alignment horizontal="center" vertical="center"/>
      <protection locked="0"/>
    </xf>
    <xf numFmtId="181" fontId="12" fillId="0" borderId="11" xfId="1" applyNumberFormat="1" applyFont="1" applyBorder="1" applyAlignment="1" applyProtection="1">
      <alignment horizontal="center" vertical="center"/>
      <protection locked="0"/>
    </xf>
    <xf numFmtId="182" fontId="12" fillId="0" borderId="11" xfId="1" applyNumberFormat="1" applyFont="1" applyBorder="1" applyAlignment="1" applyProtection="1">
      <alignment horizontal="center" vertical="center"/>
      <protection locked="0"/>
    </xf>
    <xf numFmtId="181" fontId="12" fillId="0" borderId="5" xfId="1" applyNumberFormat="1" applyFont="1" applyBorder="1" applyAlignment="1" applyProtection="1">
      <alignment horizontal="center" vertical="center"/>
      <protection locked="0"/>
    </xf>
    <xf numFmtId="167" fontId="12" fillId="0" borderId="98" xfId="1" applyNumberFormat="1" applyFont="1" applyBorder="1" applyAlignment="1">
      <alignment horizontal="center" vertical="center"/>
    </xf>
    <xf numFmtId="167" fontId="12" fillId="0" borderId="15" xfId="1" applyNumberFormat="1" applyFont="1" applyFill="1" applyBorder="1" applyAlignment="1">
      <alignment horizontal="center" vertical="center"/>
    </xf>
    <xf numFmtId="167" fontId="12" fillId="0" borderId="138" xfId="1" applyNumberFormat="1" applyFont="1" applyBorder="1" applyAlignment="1">
      <alignment horizontal="center" vertical="center"/>
    </xf>
    <xf numFmtId="167" fontId="12" fillId="0" borderId="20" xfId="1" applyNumberFormat="1" applyFont="1" applyBorder="1" applyAlignment="1">
      <alignment horizontal="center" vertical="center"/>
    </xf>
    <xf numFmtId="167" fontId="12" fillId="0" borderId="29" xfId="1" applyNumberFormat="1" applyFont="1" applyBorder="1" applyAlignment="1">
      <alignment horizontal="center" vertical="center"/>
    </xf>
    <xf numFmtId="167" fontId="12" fillId="0" borderId="6" xfId="1" applyNumberFormat="1" applyFont="1" applyBorder="1" applyAlignment="1">
      <alignment horizontal="center" vertical="center"/>
    </xf>
    <xf numFmtId="171" fontId="11" fillId="0" borderId="25" xfId="1" applyNumberFormat="1" applyFont="1" applyBorder="1" applyAlignment="1" applyProtection="1">
      <alignment horizontal="center" vertical="center"/>
      <protection locked="0"/>
    </xf>
    <xf numFmtId="168" fontId="12" fillId="0" borderId="45" xfId="1" applyNumberFormat="1" applyFont="1" applyBorder="1" applyAlignment="1">
      <alignment horizontal="center" vertical="center"/>
    </xf>
    <xf numFmtId="168" fontId="12" fillId="0" borderId="58" xfId="1" applyNumberFormat="1" applyFont="1" applyBorder="1" applyAlignment="1">
      <alignment horizontal="center" vertical="center"/>
    </xf>
    <xf numFmtId="168" fontId="12" fillId="0" borderId="45" xfId="1" applyNumberFormat="1" applyFont="1" applyFill="1" applyBorder="1" applyAlignment="1">
      <alignment horizontal="center" vertical="center"/>
    </xf>
    <xf numFmtId="168" fontId="12" fillId="0" borderId="58" xfId="1" applyNumberFormat="1" applyFont="1" applyFill="1" applyBorder="1" applyAlignment="1">
      <alignment horizontal="center" vertical="center"/>
    </xf>
    <xf numFmtId="168" fontId="60" fillId="0" borderId="45" xfId="1" applyNumberFormat="1" applyFont="1" applyFill="1" applyBorder="1" applyAlignment="1">
      <alignment horizontal="center" vertical="center"/>
    </xf>
    <xf numFmtId="168" fontId="60" fillId="0" borderId="58" xfId="1" applyNumberFormat="1" applyFont="1" applyFill="1" applyBorder="1" applyAlignment="1">
      <alignment horizontal="center" vertical="center"/>
    </xf>
    <xf numFmtId="175" fontId="44" fillId="0" borderId="19" xfId="2" applyNumberFormat="1" applyFont="1" applyBorder="1" applyAlignment="1">
      <alignment horizontal="center"/>
    </xf>
    <xf numFmtId="168" fontId="12" fillId="0" borderId="45" xfId="1" applyNumberFormat="1" applyFont="1" applyBorder="1" applyAlignment="1">
      <alignment horizontal="center" vertical="center"/>
    </xf>
    <xf numFmtId="168" fontId="12" fillId="0" borderId="58" xfId="1" applyNumberFormat="1" applyFont="1" applyBorder="1" applyAlignment="1">
      <alignment horizontal="center" vertical="center"/>
    </xf>
    <xf numFmtId="182" fontId="11" fillId="0" borderId="26" xfId="1" applyNumberFormat="1" applyFont="1" applyBorder="1" applyAlignment="1" applyProtection="1">
      <alignment horizontal="center" vertical="center"/>
      <protection locked="0"/>
    </xf>
    <xf numFmtId="180" fontId="12" fillId="0" borderId="13" xfId="1" applyNumberFormat="1" applyFont="1" applyBorder="1" applyAlignment="1" applyProtection="1">
      <alignment horizontal="center" vertical="center"/>
      <protection locked="0"/>
    </xf>
    <xf numFmtId="167" fontId="12" fillId="0" borderId="24" xfId="1" applyNumberFormat="1" applyFont="1" applyBorder="1" applyAlignment="1" applyProtection="1">
      <alignment horizontal="center" vertical="center"/>
      <protection locked="0"/>
    </xf>
    <xf numFmtId="0" fontId="44" fillId="0" borderId="12" xfId="2" applyFont="1" applyBorder="1" applyAlignment="1">
      <alignment horizontal="center"/>
    </xf>
    <xf numFmtId="1" fontId="44" fillId="0" borderId="45" xfId="1" applyNumberFormat="1" applyFont="1" applyBorder="1" applyAlignment="1">
      <alignment horizontal="center" vertical="center"/>
    </xf>
    <xf numFmtId="0" fontId="44" fillId="0" borderId="58" xfId="1" applyFont="1" applyBorder="1" applyAlignment="1">
      <alignment horizontal="center" vertical="center"/>
    </xf>
    <xf numFmtId="180" fontId="12" fillId="0" borderId="11" xfId="1" applyNumberFormat="1" applyFont="1" applyFill="1" applyBorder="1" applyAlignment="1" applyProtection="1">
      <alignment horizontal="center" vertical="center"/>
      <protection locked="0"/>
    </xf>
    <xf numFmtId="167" fontId="12" fillId="0" borderId="32" xfId="1" applyNumberFormat="1" applyFont="1" applyFill="1" applyBorder="1" applyAlignment="1">
      <alignment horizontal="center" vertical="center"/>
    </xf>
    <xf numFmtId="167" fontId="12" fillId="0" borderId="24" xfId="1" applyNumberFormat="1" applyFont="1" applyFill="1" applyBorder="1" applyAlignment="1">
      <alignment horizontal="center" vertical="center"/>
    </xf>
    <xf numFmtId="164" fontId="12" fillId="0" borderId="139" xfId="1" applyNumberFormat="1" applyFont="1" applyFill="1" applyBorder="1" applyAlignment="1" applyProtection="1">
      <alignment horizontal="center" vertical="center"/>
      <protection locked="0"/>
    </xf>
    <xf numFmtId="167" fontId="12" fillId="0" borderId="62" xfId="2" applyNumberFormat="1" applyFont="1" applyFill="1" applyBorder="1" applyAlignment="1">
      <alignment horizontal="center" vertical="center"/>
    </xf>
    <xf numFmtId="167" fontId="4" fillId="0" borderId="132" xfId="0" applyNumberFormat="1" applyFont="1" applyFill="1" applyBorder="1" applyAlignment="1">
      <alignment horizontal="center" vertical="center"/>
    </xf>
    <xf numFmtId="167" fontId="4" fillId="0" borderId="134" xfId="0" applyNumberFormat="1" applyFont="1" applyFill="1" applyBorder="1" applyAlignment="1">
      <alignment horizontal="center" vertical="center"/>
    </xf>
    <xf numFmtId="167" fontId="4" fillId="0" borderId="123" xfId="0" applyNumberFormat="1" applyFont="1" applyFill="1" applyBorder="1" applyAlignment="1" applyProtection="1">
      <alignment horizontal="center" vertical="center"/>
      <protection locked="0"/>
    </xf>
    <xf numFmtId="167" fontId="4" fillId="0" borderId="122" xfId="0" applyNumberFormat="1" applyFont="1" applyFill="1" applyBorder="1" applyAlignment="1" applyProtection="1">
      <alignment horizontal="center" vertical="center"/>
      <protection locked="0"/>
    </xf>
    <xf numFmtId="167" fontId="42" fillId="0" borderId="13" xfId="1" applyNumberFormat="1" applyFont="1" applyFill="1" applyBorder="1" applyAlignment="1">
      <alignment horizontal="center" vertical="center"/>
    </xf>
    <xf numFmtId="167" fontId="12" fillId="0" borderId="55" xfId="1" applyNumberFormat="1" applyFont="1" applyFill="1" applyBorder="1" applyAlignment="1">
      <alignment horizontal="center" vertical="center"/>
    </xf>
    <xf numFmtId="0" fontId="55" fillId="0" borderId="0" xfId="1" applyFont="1" applyAlignment="1">
      <alignment horizontal="center" vertical="center"/>
    </xf>
    <xf numFmtId="0" fontId="54" fillId="0" borderId="0" xfId="1" applyFont="1" applyAlignment="1">
      <alignment horizontal="center" vertical="center"/>
    </xf>
    <xf numFmtId="0" fontId="62" fillId="0" borderId="0" xfId="1" applyFont="1" applyAlignment="1">
      <alignment vertical="center"/>
    </xf>
    <xf numFmtId="0" fontId="39" fillId="0" borderId="0" xfId="1" applyFont="1"/>
    <xf numFmtId="0" fontId="63" fillId="0" borderId="0" xfId="1" applyFont="1" applyAlignment="1">
      <alignment vertical="center"/>
    </xf>
    <xf numFmtId="174" fontId="12" fillId="0" borderId="30" xfId="1" applyNumberFormat="1" applyFont="1" applyFill="1" applyBorder="1" applyAlignment="1">
      <alignment horizontal="center" vertical="center"/>
    </xf>
    <xf numFmtId="174" fontId="12" fillId="0" borderId="139" xfId="1" applyNumberFormat="1" applyFont="1" applyFill="1" applyBorder="1" applyAlignment="1">
      <alignment horizontal="center" vertical="center"/>
    </xf>
    <xf numFmtId="174" fontId="12" fillId="0" borderId="40" xfId="1" applyNumberFormat="1" applyFont="1" applyFill="1" applyBorder="1" applyAlignment="1">
      <alignment horizontal="center" vertical="center"/>
    </xf>
    <xf numFmtId="167" fontId="4" fillId="0" borderId="136" xfId="0" applyNumberFormat="1" applyFont="1" applyBorder="1" applyAlignment="1">
      <alignment horizontal="center" vertical="center"/>
    </xf>
    <xf numFmtId="167" fontId="4" fillId="0" borderId="135" xfId="0" applyNumberFormat="1" applyFont="1" applyBorder="1" applyAlignment="1">
      <alignment horizontal="center" vertical="center"/>
    </xf>
    <xf numFmtId="167" fontId="4" fillId="0" borderId="55" xfId="0" applyNumberFormat="1" applyFont="1" applyBorder="1" applyAlignment="1">
      <alignment horizontal="center" vertical="center"/>
    </xf>
    <xf numFmtId="167" fontId="4" fillId="0" borderId="140" xfId="0" applyNumberFormat="1" applyFont="1" applyBorder="1" applyAlignment="1">
      <alignment horizontal="center" vertical="center"/>
    </xf>
    <xf numFmtId="167" fontId="4" fillId="0" borderId="75" xfId="0" applyNumberFormat="1" applyFont="1" applyBorder="1" applyAlignment="1">
      <alignment horizontal="center" vertical="center"/>
    </xf>
    <xf numFmtId="167" fontId="4" fillId="0" borderId="141" xfId="0" applyNumberFormat="1" applyFont="1" applyBorder="1" applyAlignment="1">
      <alignment horizontal="center" vertical="center"/>
    </xf>
    <xf numFmtId="167" fontId="4" fillId="0" borderId="131" xfId="0" applyNumberFormat="1" applyFont="1" applyBorder="1" applyAlignment="1" applyProtection="1">
      <alignment horizontal="center" vertical="center"/>
      <protection locked="0"/>
    </xf>
    <xf numFmtId="176" fontId="4" fillId="0" borderId="131" xfId="0" applyNumberFormat="1" applyFont="1" applyFill="1" applyBorder="1" applyAlignment="1">
      <alignment horizontal="center" vertical="center"/>
    </xf>
    <xf numFmtId="0" fontId="11" fillId="0" borderId="9" xfId="1" applyFont="1" applyBorder="1" applyAlignment="1">
      <alignment horizontal="center" vertical="center"/>
    </xf>
    <xf numFmtId="0" fontId="11" fillId="0" borderId="8" xfId="1" applyFont="1" applyBorder="1" applyAlignment="1">
      <alignment horizontal="center" vertical="center" wrapText="1"/>
    </xf>
    <xf numFmtId="0" fontId="11" fillId="0" borderId="8" xfId="1" applyFont="1" applyBorder="1" applyAlignment="1">
      <alignment horizontal="center" vertical="center"/>
    </xf>
    <xf numFmtId="0" fontId="11" fillId="0" borderId="11" xfId="1" applyFont="1" applyBorder="1" applyAlignment="1">
      <alignment horizontal="center" vertical="center" wrapText="1"/>
    </xf>
    <xf numFmtId="0" fontId="11" fillId="0" borderId="11" xfId="1" applyFont="1" applyBorder="1" applyAlignment="1">
      <alignment horizontal="center" vertical="center"/>
    </xf>
    <xf numFmtId="0" fontId="5" fillId="0" borderId="0" xfId="1" applyFont="1" applyAlignment="1">
      <alignment horizontal="left" vertical="center" wrapText="1"/>
    </xf>
    <xf numFmtId="0" fontId="11" fillId="0" borderId="13" xfId="1" applyFont="1" applyBorder="1" applyAlignment="1">
      <alignment horizontal="center" vertical="center" wrapText="1"/>
    </xf>
    <xf numFmtId="0" fontId="11" fillId="0" borderId="13" xfId="1" applyFont="1" applyBorder="1" applyAlignment="1">
      <alignment horizontal="center" vertical="center"/>
    </xf>
    <xf numFmtId="0" fontId="11" fillId="0" borderId="9"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9" xfId="1" applyFont="1" applyBorder="1" applyAlignment="1">
      <alignment horizontal="center" vertical="center" wrapText="1"/>
    </xf>
    <xf numFmtId="0" fontId="15" fillId="2" borderId="11" xfId="1" applyFont="1" applyFill="1" applyBorder="1" applyAlignment="1">
      <alignment horizontal="center" vertical="center"/>
    </xf>
    <xf numFmtId="0" fontId="15" fillId="2" borderId="15" xfId="1" applyFont="1" applyFill="1" applyBorder="1" applyAlignment="1">
      <alignment horizontal="center" vertical="center"/>
    </xf>
    <xf numFmtId="0" fontId="15" fillId="2" borderId="10" xfId="1" applyFont="1" applyFill="1" applyBorder="1" applyAlignment="1">
      <alignment horizontal="center" vertical="center"/>
    </xf>
    <xf numFmtId="0" fontId="11" fillId="0" borderId="14" xfId="1" applyFont="1" applyBorder="1" applyAlignment="1">
      <alignment horizontal="center" vertical="center"/>
    </xf>
    <xf numFmtId="0" fontId="11" fillId="0" borderId="37" xfId="1" applyFont="1" applyBorder="1" applyAlignment="1">
      <alignment horizontal="center" vertical="center"/>
    </xf>
    <xf numFmtId="0" fontId="11" fillId="0" borderId="18" xfId="1" applyFont="1" applyBorder="1" applyAlignment="1">
      <alignment horizontal="center" vertical="center"/>
    </xf>
    <xf numFmtId="0" fontId="11" fillId="0" borderId="62" xfId="1" applyFont="1" applyBorder="1" applyAlignment="1">
      <alignment horizontal="center" vertical="center"/>
    </xf>
    <xf numFmtId="0" fontId="11" fillId="0" borderId="15" xfId="1" applyFont="1" applyBorder="1" applyAlignment="1">
      <alignment horizontal="center" vertical="center"/>
    </xf>
    <xf numFmtId="0" fontId="11" fillId="0" borderId="10" xfId="1" applyFont="1" applyBorder="1" applyAlignment="1">
      <alignment horizontal="center" vertical="center"/>
    </xf>
    <xf numFmtId="0" fontId="6" fillId="0" borderId="23" xfId="1" applyFont="1" applyBorder="1" applyAlignment="1">
      <alignment horizontal="center" vertical="center" wrapText="1"/>
    </xf>
    <xf numFmtId="0" fontId="6" fillId="0" borderId="53" xfId="1" applyFont="1" applyBorder="1" applyAlignment="1">
      <alignment horizontal="center" vertical="center" wrapText="1"/>
    </xf>
    <xf numFmtId="0" fontId="6" fillId="0" borderId="45" xfId="1" applyFont="1" applyBorder="1" applyAlignment="1">
      <alignment horizontal="center" vertical="center" wrapText="1"/>
    </xf>
    <xf numFmtId="0" fontId="6" fillId="0" borderId="58" xfId="1" applyFont="1" applyBorder="1" applyAlignment="1">
      <alignment horizontal="center" vertical="center" wrapText="1"/>
    </xf>
    <xf numFmtId="0" fontId="6" fillId="0" borderId="19" xfId="1" applyFont="1" applyBorder="1" applyAlignment="1">
      <alignment horizontal="center" vertical="center" wrapText="1"/>
    </xf>
    <xf numFmtId="0" fontId="6" fillId="0" borderId="12" xfId="1" applyFont="1" applyBorder="1" applyAlignment="1">
      <alignment horizontal="center" vertical="center" wrapText="1"/>
    </xf>
    <xf numFmtId="0" fontId="11" fillId="0" borderId="10" xfId="1" applyFont="1" applyBorder="1" applyAlignment="1">
      <alignment horizontal="center" vertical="center" wrapText="1"/>
    </xf>
    <xf numFmtId="0" fontId="11" fillId="0" borderId="60" xfId="1" applyFont="1" applyBorder="1" applyAlignment="1">
      <alignment horizontal="center" vertical="center"/>
    </xf>
    <xf numFmtId="0" fontId="11" fillId="0" borderId="55" xfId="1" applyFont="1" applyBorder="1" applyAlignment="1">
      <alignment horizontal="center" vertical="center"/>
    </xf>
    <xf numFmtId="0" fontId="11" fillId="0" borderId="22" xfId="1" applyFont="1" applyBorder="1" applyAlignment="1">
      <alignment horizontal="center" vertical="center"/>
    </xf>
    <xf numFmtId="0" fontId="11" fillId="0" borderId="24" xfId="1" applyFont="1" applyBorder="1" applyAlignment="1">
      <alignment horizontal="center" vertical="center"/>
    </xf>
    <xf numFmtId="0" fontId="11" fillId="0" borderId="50" xfId="1" applyFont="1" applyBorder="1" applyAlignment="1">
      <alignment horizontal="center" vertical="center" wrapText="1"/>
    </xf>
    <xf numFmtId="0" fontId="11" fillId="0" borderId="51" xfId="1" applyFont="1" applyBorder="1" applyAlignment="1">
      <alignment horizontal="center" vertical="center"/>
    </xf>
    <xf numFmtId="164" fontId="57" fillId="0" borderId="19" xfId="2" applyNumberFormat="1" applyFont="1" applyBorder="1" applyAlignment="1">
      <alignment horizontal="center"/>
    </xf>
    <xf numFmtId="0" fontId="57" fillId="0" borderId="12" xfId="2" applyFont="1" applyBorder="1" applyAlignment="1">
      <alignment horizontal="center"/>
    </xf>
    <xf numFmtId="1" fontId="57" fillId="0" borderId="19" xfId="2" applyNumberFormat="1" applyFont="1" applyBorder="1" applyAlignment="1">
      <alignment horizontal="center"/>
    </xf>
    <xf numFmtId="1" fontId="57" fillId="0" borderId="12" xfId="2" applyNumberFormat="1" applyFont="1" applyBorder="1" applyAlignment="1">
      <alignment horizontal="center"/>
    </xf>
    <xf numFmtId="0" fontId="11" fillId="0" borderId="59" xfId="1" applyFont="1" applyBorder="1" applyAlignment="1">
      <alignment horizontal="center" vertical="center" wrapText="1"/>
    </xf>
    <xf numFmtId="0" fontId="11" fillId="0" borderId="29" xfId="1" applyFont="1" applyBorder="1" applyAlignment="1">
      <alignment horizontal="center" vertical="center"/>
    </xf>
    <xf numFmtId="0" fontId="11" fillId="0" borderId="61" xfId="1" applyFont="1" applyBorder="1" applyAlignment="1">
      <alignment horizontal="center" vertical="center" wrapText="1"/>
    </xf>
    <xf numFmtId="0" fontId="11" fillId="0" borderId="32" xfId="1" applyFont="1" applyBorder="1" applyAlignment="1">
      <alignment horizontal="center" vertical="center"/>
    </xf>
    <xf numFmtId="168" fontId="12" fillId="0" borderId="45" xfId="1" applyNumberFormat="1" applyFont="1" applyBorder="1" applyAlignment="1">
      <alignment horizontal="center" vertical="center"/>
    </xf>
    <xf numFmtId="168" fontId="12" fillId="0" borderId="58" xfId="1" applyNumberFormat="1" applyFont="1" applyBorder="1" applyAlignment="1">
      <alignment horizontal="center" vertical="center"/>
    </xf>
    <xf numFmtId="0" fontId="11" fillId="0" borderId="62" xfId="1" applyFont="1" applyBorder="1" applyAlignment="1">
      <alignment horizontal="center" vertical="center" wrapText="1"/>
    </xf>
    <xf numFmtId="0" fontId="11" fillId="0" borderId="15" xfId="1" applyFont="1" applyBorder="1" applyAlignment="1">
      <alignment horizontal="center" vertical="center" wrapText="1"/>
    </xf>
    <xf numFmtId="0" fontId="11" fillId="0" borderId="56" xfId="1" applyFont="1" applyBorder="1" applyAlignment="1">
      <alignment horizontal="center" vertical="center" wrapText="1"/>
    </xf>
    <xf numFmtId="0" fontId="11" fillId="0" borderId="64" xfId="1" applyFont="1" applyBorder="1" applyAlignment="1">
      <alignment horizontal="center" vertical="center"/>
    </xf>
    <xf numFmtId="0" fontId="11" fillId="0" borderId="30" xfId="1" applyFont="1" applyBorder="1" applyAlignment="1">
      <alignment horizontal="center" vertical="center"/>
    </xf>
    <xf numFmtId="0" fontId="11" fillId="0" borderId="56" xfId="1" applyFont="1" applyBorder="1" applyAlignment="1">
      <alignment horizontal="center" vertical="center"/>
    </xf>
    <xf numFmtId="0" fontId="11" fillId="0" borderId="31" xfId="1" applyFont="1" applyBorder="1" applyAlignment="1">
      <alignment horizontal="center" vertical="center"/>
    </xf>
    <xf numFmtId="0" fontId="11" fillId="0" borderId="16" xfId="1" applyFont="1" applyBorder="1" applyAlignment="1">
      <alignment horizontal="center" vertical="center"/>
    </xf>
    <xf numFmtId="0" fontId="11" fillId="0" borderId="53" xfId="1" applyFont="1" applyBorder="1" applyAlignment="1">
      <alignment horizontal="center" vertical="center"/>
    </xf>
    <xf numFmtId="0" fontId="11" fillId="0" borderId="17" xfId="1" applyFont="1" applyBorder="1" applyAlignment="1">
      <alignment horizontal="center" vertical="center"/>
    </xf>
    <xf numFmtId="0" fontId="11" fillId="0" borderId="12" xfId="1" applyFont="1" applyBorder="1" applyAlignment="1">
      <alignment horizontal="center" vertical="center"/>
    </xf>
    <xf numFmtId="0" fontId="11" fillId="0" borderId="74" xfId="1" applyFont="1" applyBorder="1" applyAlignment="1">
      <alignment horizontal="center" vertical="center" wrapText="1"/>
    </xf>
    <xf numFmtId="0" fontId="11" fillId="0" borderId="24" xfId="1" applyFont="1" applyBorder="1" applyAlignment="1">
      <alignment horizontal="center" vertical="center" wrapText="1"/>
    </xf>
    <xf numFmtId="0" fontId="11" fillId="0" borderId="54" xfId="1" applyFont="1" applyBorder="1" applyAlignment="1">
      <alignment horizontal="center" vertical="center" wrapText="1"/>
    </xf>
    <xf numFmtId="0" fontId="11" fillId="0" borderId="51" xfId="1" applyFont="1" applyBorder="1" applyAlignment="1">
      <alignment horizontal="center" vertical="center" wrapText="1"/>
    </xf>
    <xf numFmtId="0" fontId="11" fillId="0" borderId="75" xfId="1" applyFont="1" applyBorder="1" applyAlignment="1">
      <alignment horizontal="center" vertical="center" wrapText="1"/>
    </xf>
    <xf numFmtId="0" fontId="11" fillId="0" borderId="66" xfId="1" applyFont="1" applyBorder="1" applyAlignment="1">
      <alignment horizontal="center" vertical="center" wrapText="1"/>
    </xf>
    <xf numFmtId="0" fontId="11" fillId="0" borderId="60" xfId="1" applyFont="1" applyBorder="1" applyAlignment="1">
      <alignment horizontal="center" vertical="center" wrapText="1"/>
    </xf>
    <xf numFmtId="0" fontId="11" fillId="0" borderId="73" xfId="1" applyFont="1" applyBorder="1" applyAlignment="1">
      <alignment horizontal="center" vertical="center" wrapText="1"/>
    </xf>
    <xf numFmtId="0" fontId="11" fillId="0" borderId="55" xfId="1" applyFont="1" applyBorder="1" applyAlignment="1">
      <alignment horizontal="center" vertical="center" wrapText="1"/>
    </xf>
    <xf numFmtId="0" fontId="11" fillId="0" borderId="67" xfId="1" applyFont="1" applyBorder="1" applyAlignment="1">
      <alignment horizontal="center" vertical="center" wrapText="1"/>
    </xf>
    <xf numFmtId="0" fontId="11" fillId="0" borderId="68" xfId="1" applyFont="1" applyBorder="1" applyAlignment="1">
      <alignment horizontal="center" vertical="center" wrapText="1"/>
    </xf>
    <xf numFmtId="0" fontId="11" fillId="0" borderId="69" xfId="1" applyFont="1" applyBorder="1" applyAlignment="1">
      <alignment horizontal="center" vertical="center" wrapText="1"/>
    </xf>
    <xf numFmtId="0" fontId="11" fillId="0" borderId="23" xfId="1" applyFont="1" applyBorder="1" applyAlignment="1">
      <alignment horizontal="center" vertical="center"/>
    </xf>
    <xf numFmtId="0" fontId="11" fillId="0" borderId="19" xfId="1" applyFont="1" applyBorder="1" applyAlignment="1">
      <alignment horizontal="center" vertical="center"/>
    </xf>
    <xf numFmtId="0" fontId="11" fillId="0" borderId="23" xfId="1" applyFont="1" applyBorder="1" applyAlignment="1">
      <alignment horizontal="center" vertical="center" wrapText="1"/>
    </xf>
    <xf numFmtId="0" fontId="11" fillId="0" borderId="76" xfId="1" applyFont="1" applyBorder="1" applyAlignment="1">
      <alignment horizontal="center" vertical="center" wrapText="1"/>
    </xf>
    <xf numFmtId="0" fontId="11" fillId="0" borderId="19" xfId="1" applyFont="1" applyBorder="1" applyAlignment="1">
      <alignment horizontal="center" vertical="center" wrapText="1"/>
    </xf>
    <xf numFmtId="0" fontId="11" fillId="0" borderId="77"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37" xfId="1" applyFont="1" applyBorder="1" applyAlignment="1">
      <alignment horizontal="center" vertical="center" wrapText="1"/>
    </xf>
    <xf numFmtId="0" fontId="11" fillId="0" borderId="18" xfId="1" applyFont="1" applyBorder="1" applyAlignment="1">
      <alignment horizontal="center" vertical="center" wrapText="1"/>
    </xf>
    <xf numFmtId="0" fontId="11" fillId="0" borderId="6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70" xfId="1" applyFont="1" applyFill="1" applyBorder="1" applyAlignment="1">
      <alignment horizontal="center" vertical="center"/>
    </xf>
    <xf numFmtId="0" fontId="11" fillId="0" borderId="71" xfId="1" applyFont="1" applyBorder="1" applyAlignment="1">
      <alignment horizontal="center" vertical="center" wrapText="1"/>
    </xf>
    <xf numFmtId="0" fontId="11" fillId="0" borderId="72" xfId="1" applyFont="1" applyBorder="1" applyAlignment="1">
      <alignment horizontal="center" vertical="center" wrapText="1"/>
    </xf>
    <xf numFmtId="0" fontId="11" fillId="0" borderId="0" xfId="1" applyFont="1" applyFill="1" applyBorder="1" applyAlignment="1">
      <alignment horizontal="center" vertical="center" wrapText="1"/>
    </xf>
    <xf numFmtId="0" fontId="1" fillId="0" borderId="0" xfId="1" applyBorder="1" applyAlignment="1">
      <alignment horizontal="center" vertical="center" wrapText="1"/>
    </xf>
    <xf numFmtId="0" fontId="11" fillId="0" borderId="62" xfId="1" applyFont="1" applyFill="1" applyBorder="1" applyAlignment="1">
      <alignment horizontal="center" vertical="center" wrapText="1"/>
    </xf>
    <xf numFmtId="0" fontId="11" fillId="0" borderId="15" xfId="1" applyFont="1" applyFill="1" applyBorder="1" applyAlignment="1">
      <alignment horizontal="center" vertical="center" wrapText="1"/>
    </xf>
    <xf numFmtId="0" fontId="11" fillId="0" borderId="10" xfId="1" applyFont="1" applyFill="1" applyBorder="1" applyAlignment="1">
      <alignment horizontal="center" vertical="center" wrapText="1"/>
    </xf>
    <xf numFmtId="0" fontId="2" fillId="0" borderId="0" xfId="1" applyFont="1" applyFill="1" applyBorder="1" applyAlignment="1">
      <alignment horizontal="center" vertical="center"/>
    </xf>
    <xf numFmtId="0" fontId="11" fillId="0" borderId="0" xfId="1" applyFont="1" applyFill="1" applyBorder="1" applyAlignment="1">
      <alignment horizontal="center" vertical="center"/>
    </xf>
    <xf numFmtId="0" fontId="11" fillId="0" borderId="71" xfId="1" applyFont="1" applyFill="1" applyBorder="1" applyAlignment="1">
      <alignment horizontal="center" vertical="center" wrapText="1"/>
    </xf>
    <xf numFmtId="0" fontId="11" fillId="0" borderId="16" xfId="1" applyFont="1" applyFill="1" applyBorder="1" applyAlignment="1">
      <alignment horizontal="center" vertical="center"/>
    </xf>
    <xf numFmtId="0" fontId="11" fillId="0" borderId="106" xfId="1" applyFont="1" applyFill="1" applyBorder="1" applyAlignment="1">
      <alignment horizontal="center" vertical="center"/>
    </xf>
    <xf numFmtId="0" fontId="11" fillId="0" borderId="17" xfId="1" applyFont="1" applyFill="1" applyBorder="1" applyAlignment="1">
      <alignment horizontal="center" vertical="center"/>
    </xf>
    <xf numFmtId="0" fontId="11" fillId="0" borderId="63" xfId="1" applyFont="1" applyFill="1" applyBorder="1" applyAlignment="1">
      <alignment horizontal="center" vertical="center" wrapText="1"/>
    </xf>
    <xf numFmtId="0" fontId="11" fillId="0" borderId="86" xfId="1" applyFont="1" applyFill="1" applyBorder="1" applyAlignment="1">
      <alignment horizontal="center" vertical="center"/>
    </xf>
    <xf numFmtId="0" fontId="11" fillId="0" borderId="83" xfId="1" applyFont="1" applyFill="1" applyBorder="1" applyAlignment="1">
      <alignment horizontal="center" vertical="center" wrapText="1"/>
    </xf>
    <xf numFmtId="0" fontId="11" fillId="0" borderId="107" xfId="1" applyFont="1" applyFill="1" applyBorder="1" applyAlignment="1">
      <alignment horizontal="center" vertical="center" wrapText="1"/>
    </xf>
    <xf numFmtId="0" fontId="11" fillId="0" borderId="87" xfId="1" applyFont="1" applyFill="1" applyBorder="1" applyAlignment="1">
      <alignment horizontal="center" vertical="center" wrapText="1"/>
    </xf>
    <xf numFmtId="0" fontId="11" fillId="0" borderId="61" xfId="1" applyFont="1" applyFill="1" applyBorder="1" applyAlignment="1">
      <alignment horizontal="center" vertical="center" wrapText="1"/>
    </xf>
    <xf numFmtId="0" fontId="11" fillId="0" borderId="65" xfId="1" applyFont="1" applyFill="1" applyBorder="1" applyAlignment="1">
      <alignment horizontal="center" vertical="center" wrapText="1"/>
    </xf>
    <xf numFmtId="0" fontId="11" fillId="0" borderId="32" xfId="1" applyFont="1" applyFill="1" applyBorder="1" applyAlignment="1">
      <alignment horizontal="center" vertical="center" wrapText="1"/>
    </xf>
    <xf numFmtId="0" fontId="11" fillId="0" borderId="85" xfId="1" applyFont="1" applyFill="1" applyBorder="1" applyAlignment="1">
      <alignment horizontal="center" vertical="center" wrapText="1"/>
    </xf>
    <xf numFmtId="0" fontId="11" fillId="0" borderId="109" xfId="1" applyFont="1" applyFill="1" applyBorder="1" applyAlignment="1">
      <alignment horizontal="center" vertical="center" wrapText="1"/>
    </xf>
    <xf numFmtId="0" fontId="11" fillId="0" borderId="89" xfId="1" applyFont="1" applyFill="1" applyBorder="1" applyAlignment="1">
      <alignment horizontal="center" vertical="center" wrapText="1"/>
    </xf>
    <xf numFmtId="0" fontId="11" fillId="0" borderId="78" xfId="1" applyFont="1" applyFill="1" applyBorder="1" applyAlignment="1">
      <alignment horizontal="center" vertical="center" wrapText="1"/>
    </xf>
    <xf numFmtId="0" fontId="11" fillId="0" borderId="110" xfId="1" applyFont="1" applyFill="1" applyBorder="1" applyAlignment="1">
      <alignment horizontal="center" vertical="center" wrapText="1"/>
    </xf>
    <xf numFmtId="0" fontId="11" fillId="0" borderId="79" xfId="1" applyFont="1" applyFill="1" applyBorder="1" applyAlignment="1">
      <alignment horizontal="center" vertical="center" wrapText="1"/>
    </xf>
    <xf numFmtId="0" fontId="12" fillId="0" borderId="16" xfId="1" applyFont="1" applyBorder="1" applyAlignment="1">
      <alignment horizontal="center" vertical="center" wrapText="1"/>
    </xf>
    <xf numFmtId="0" fontId="12" fillId="0" borderId="76" xfId="1" applyFont="1" applyBorder="1" applyAlignment="1">
      <alignment horizontal="center" vertical="center" wrapText="1"/>
    </xf>
    <xf numFmtId="0" fontId="12" fillId="0" borderId="86" xfId="1" applyFont="1" applyBorder="1" applyAlignment="1">
      <alignment horizontal="center" vertical="center" wrapText="1"/>
    </xf>
    <xf numFmtId="0" fontId="12" fillId="0" borderId="17" xfId="1" applyFont="1" applyBorder="1" applyAlignment="1">
      <alignment horizontal="center" vertical="center" wrapText="1"/>
    </xf>
    <xf numFmtId="0" fontId="12" fillId="0" borderId="77" xfId="1" applyFont="1" applyBorder="1" applyAlignment="1">
      <alignment horizontal="center" vertical="center" wrapText="1"/>
    </xf>
    <xf numFmtId="0" fontId="11" fillId="0" borderId="84" xfId="1" applyFont="1" applyFill="1" applyBorder="1" applyAlignment="1">
      <alignment horizontal="center" vertical="center" wrapText="1"/>
    </xf>
    <xf numFmtId="0" fontId="11" fillId="0" borderId="108" xfId="1" applyFont="1" applyFill="1" applyBorder="1" applyAlignment="1">
      <alignment horizontal="center" vertical="center" wrapText="1"/>
    </xf>
    <xf numFmtId="0" fontId="11" fillId="0" borderId="88" xfId="1" applyFont="1" applyFill="1" applyBorder="1" applyAlignment="1">
      <alignment horizontal="center" vertical="center" wrapText="1"/>
    </xf>
    <xf numFmtId="0" fontId="15" fillId="2" borderId="11"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0" xfId="0" applyFont="1" applyFill="1" applyBorder="1" applyAlignment="1">
      <alignment horizontal="center" vertical="center"/>
    </xf>
    <xf numFmtId="0" fontId="11" fillId="0" borderId="62" xfId="2" applyFont="1" applyBorder="1" applyAlignment="1">
      <alignment horizontal="center" vertical="center"/>
    </xf>
    <xf numFmtId="0" fontId="11" fillId="0" borderId="15" xfId="2" applyFont="1" applyBorder="1" applyAlignment="1">
      <alignment horizontal="center" vertical="center"/>
    </xf>
    <xf numFmtId="0" fontId="11" fillId="0" borderId="10" xfId="2" applyFont="1" applyBorder="1" applyAlignment="1">
      <alignment horizontal="center" vertical="center"/>
    </xf>
    <xf numFmtId="0" fontId="11" fillId="0" borderId="56" xfId="2" applyFont="1" applyBorder="1" applyAlignment="1">
      <alignment horizontal="center" vertical="center"/>
    </xf>
    <xf numFmtId="0" fontId="11" fillId="0" borderId="35" xfId="2" applyFont="1" applyBorder="1" applyAlignment="1">
      <alignment horizontal="center" vertical="center"/>
    </xf>
    <xf numFmtId="0" fontId="11" fillId="0" borderId="36" xfId="2" applyFont="1" applyBorder="1" applyAlignment="1">
      <alignment horizontal="center" vertical="center"/>
    </xf>
    <xf numFmtId="0" fontId="11" fillId="0" borderId="78" xfId="2" applyFont="1" applyBorder="1" applyAlignment="1">
      <alignment horizontal="center" vertical="center"/>
    </xf>
    <xf numFmtId="0" fontId="11" fillId="0" borderId="79" xfId="2" applyFont="1" applyBorder="1" applyAlignment="1">
      <alignment horizontal="center" vertical="center"/>
    </xf>
    <xf numFmtId="0" fontId="4" fillId="0" borderId="19" xfId="2" applyFont="1" applyBorder="1" applyAlignment="1">
      <alignment horizontal="center"/>
    </xf>
    <xf numFmtId="0" fontId="4" fillId="0" borderId="12" xfId="2" applyFont="1" applyBorder="1" applyAlignment="1">
      <alignment horizontal="center"/>
    </xf>
    <xf numFmtId="175" fontId="59" fillId="0" borderId="11" xfId="2" applyNumberFormat="1" applyFont="1" applyFill="1" applyBorder="1" applyAlignment="1">
      <alignment horizontal="center"/>
    </xf>
    <xf numFmtId="0" fontId="59" fillId="0" borderId="10" xfId="2" applyFont="1" applyFill="1" applyBorder="1" applyAlignment="1">
      <alignment horizontal="center"/>
    </xf>
    <xf numFmtId="175" fontId="57" fillId="0" borderId="11" xfId="2" applyNumberFormat="1" applyFont="1" applyFill="1" applyBorder="1" applyAlignment="1">
      <alignment horizontal="center"/>
    </xf>
    <xf numFmtId="0" fontId="57" fillId="0" borderId="10" xfId="2" applyFont="1" applyFill="1" applyBorder="1" applyAlignment="1">
      <alignment horizontal="center"/>
    </xf>
    <xf numFmtId="167" fontId="57" fillId="0" borderId="11" xfId="2" applyNumberFormat="1" applyFont="1" applyFill="1" applyBorder="1" applyAlignment="1">
      <alignment horizontal="center"/>
    </xf>
    <xf numFmtId="0" fontId="14" fillId="0" borderId="10" xfId="0" applyFont="1" applyBorder="1" applyAlignment="1">
      <alignment horizontal="center" vertical="center"/>
    </xf>
    <xf numFmtId="0" fontId="14" fillId="0" borderId="13" xfId="0" applyFont="1" applyBorder="1" applyAlignment="1">
      <alignment horizontal="center" vertical="center"/>
    </xf>
    <xf numFmtId="0" fontId="14" fillId="0" borderId="11" xfId="0" applyFont="1" applyBorder="1" applyAlignment="1">
      <alignment horizontal="center" vertical="center"/>
    </xf>
    <xf numFmtId="0" fontId="14" fillId="0" borderId="9" xfId="0" applyFont="1" applyBorder="1" applyAlignment="1">
      <alignment horizontal="center" vertical="center"/>
    </xf>
    <xf numFmtId="0" fontId="14" fillId="0" borderId="8" xfId="0" applyFont="1" applyBorder="1" applyAlignment="1">
      <alignment horizontal="center" vertical="center"/>
    </xf>
    <xf numFmtId="0" fontId="14" fillId="0" borderId="23" xfId="0" applyFont="1" applyBorder="1" applyAlignment="1">
      <alignment horizontal="left" vertical="center" wrapText="1"/>
    </xf>
    <xf numFmtId="0" fontId="14" fillId="0" borderId="53" xfId="0" applyFont="1" applyBorder="1" applyAlignment="1">
      <alignment horizontal="left" vertical="center" wrapText="1"/>
    </xf>
    <xf numFmtId="0" fontId="14" fillId="0" borderId="45" xfId="0" applyFont="1" applyBorder="1" applyAlignment="1">
      <alignment horizontal="left" vertical="center" wrapText="1"/>
    </xf>
    <xf numFmtId="0" fontId="14" fillId="0" borderId="58" xfId="0" applyFont="1" applyBorder="1" applyAlignment="1">
      <alignment horizontal="left" vertical="center" wrapText="1"/>
    </xf>
    <xf numFmtId="0" fontId="14" fillId="0" borderId="122" xfId="0" applyFont="1" applyBorder="1" applyAlignment="1">
      <alignment horizontal="left" vertical="center" wrapText="1"/>
    </xf>
    <xf numFmtId="0" fontId="14" fillId="0" borderId="123" xfId="0" applyFont="1" applyBorder="1" applyAlignment="1">
      <alignment horizontal="left" vertical="center" wrapText="1"/>
    </xf>
    <xf numFmtId="0" fontId="14" fillId="0" borderId="23" xfId="0" applyFont="1" applyBorder="1" applyAlignment="1">
      <alignment horizontal="center" vertical="center"/>
    </xf>
    <xf numFmtId="0" fontId="14" fillId="0" borderId="53" xfId="0" applyFont="1" applyBorder="1" applyAlignment="1">
      <alignment horizontal="center" vertical="center"/>
    </xf>
    <xf numFmtId="0" fontId="14" fillId="0" borderId="45" xfId="0" applyFont="1" applyBorder="1" applyAlignment="1">
      <alignment horizontal="center" vertical="center"/>
    </xf>
    <xf numFmtId="0" fontId="14" fillId="0" borderId="58" xfId="0" applyFont="1" applyBorder="1" applyAlignment="1">
      <alignment horizontal="center" vertical="center"/>
    </xf>
    <xf numFmtId="0" fontId="14" fillId="0" borderId="19" xfId="0" applyFont="1" applyBorder="1" applyAlignment="1">
      <alignment horizontal="center" vertical="center"/>
    </xf>
    <xf numFmtId="0" fontId="14" fillId="0" borderId="12" xfId="0" applyFont="1" applyBorder="1" applyAlignment="1">
      <alignment horizontal="center" vertical="center"/>
    </xf>
    <xf numFmtId="0" fontId="14" fillId="0" borderId="14" xfId="0" applyFont="1" applyBorder="1" applyAlignment="1">
      <alignment horizontal="center" vertical="center" wrapText="1"/>
    </xf>
    <xf numFmtId="0" fontId="14" fillId="0" borderId="37" xfId="0" applyFont="1" applyBorder="1" applyAlignment="1">
      <alignment horizontal="center" vertical="center"/>
    </xf>
    <xf numFmtId="0" fontId="14" fillId="0" borderId="18" xfId="0" applyFont="1" applyBorder="1" applyAlignment="1">
      <alignment horizontal="center" vertical="center"/>
    </xf>
    <xf numFmtId="0" fontId="21" fillId="0" borderId="45" xfId="0" applyFont="1" applyBorder="1" applyAlignment="1">
      <alignment horizontal="center" vertical="center"/>
    </xf>
    <xf numFmtId="0" fontId="21" fillId="0" borderId="58" xfId="0" applyFont="1" applyBorder="1" applyAlignment="1">
      <alignment horizontal="center" vertical="center"/>
    </xf>
    <xf numFmtId="0" fontId="14" fillId="0" borderId="80" xfId="0" applyFont="1" applyBorder="1" applyAlignment="1">
      <alignment horizontal="left" vertical="center" wrapText="1"/>
    </xf>
    <xf numFmtId="0" fontId="14" fillId="0" borderId="81" xfId="0" applyFont="1" applyBorder="1" applyAlignment="1">
      <alignment horizontal="left" vertical="center" wrapText="1"/>
    </xf>
    <xf numFmtId="0" fontId="14" fillId="0" borderId="19" xfId="0" applyFont="1" applyBorder="1" applyAlignment="1">
      <alignment horizontal="left" vertical="center" wrapText="1"/>
    </xf>
    <xf numFmtId="0" fontId="14" fillId="0" borderId="12" xfId="0" applyFont="1" applyBorder="1" applyAlignment="1">
      <alignment horizontal="left" vertical="center" wrapText="1"/>
    </xf>
    <xf numFmtId="0" fontId="14" fillId="0" borderId="127" xfId="0" applyFont="1" applyBorder="1" applyAlignment="1">
      <alignment horizontal="left" vertical="center" wrapText="1"/>
    </xf>
    <xf numFmtId="0" fontId="14" fillId="0" borderId="128" xfId="0" applyFont="1" applyBorder="1" applyAlignment="1">
      <alignment horizontal="left" vertical="center" wrapText="1"/>
    </xf>
    <xf numFmtId="0" fontId="14" fillId="0" borderId="42" xfId="0" applyFont="1" applyBorder="1" applyAlignment="1">
      <alignment horizontal="left" vertical="center" wrapText="1"/>
    </xf>
    <xf numFmtId="0" fontId="14" fillId="0" borderId="43" xfId="0" applyFont="1" applyBorder="1" applyAlignment="1">
      <alignment horizontal="left" vertical="center" wrapText="1"/>
    </xf>
    <xf numFmtId="0" fontId="21" fillId="0" borderId="42" xfId="0" applyFont="1" applyBorder="1" applyAlignment="1">
      <alignment horizontal="center" vertical="center"/>
    </xf>
    <xf numFmtId="0" fontId="21" fillId="0" borderId="43"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168" fontId="59" fillId="0" borderId="19" xfId="1" applyNumberFormat="1" applyFont="1" applyBorder="1" applyAlignment="1">
      <alignment horizontal="center" vertical="center"/>
    </xf>
    <xf numFmtId="168" fontId="59" fillId="0" borderId="12" xfId="1" applyNumberFormat="1" applyFont="1" applyBorder="1" applyAlignment="1">
      <alignment horizontal="center" vertical="center"/>
    </xf>
    <xf numFmtId="0" fontId="59" fillId="0" borderId="19" xfId="1" applyFont="1" applyBorder="1" applyAlignment="1">
      <alignment horizontal="center" vertical="center"/>
    </xf>
    <xf numFmtId="0" fontId="59" fillId="0" borderId="12" xfId="1" applyFont="1" applyBorder="1" applyAlignment="1">
      <alignment horizontal="center" vertical="center"/>
    </xf>
    <xf numFmtId="0" fontId="5" fillId="0" borderId="0" xfId="1" applyFont="1" applyAlignment="1">
      <alignment horizontal="left" wrapText="1"/>
    </xf>
    <xf numFmtId="0" fontId="17" fillId="2" borderId="11" xfId="1" applyFont="1" applyFill="1" applyBorder="1" applyAlignment="1">
      <alignment horizontal="center" vertical="center"/>
    </xf>
    <xf numFmtId="0" fontId="17" fillId="2" borderId="15" xfId="1" applyFont="1" applyFill="1" applyBorder="1" applyAlignment="1">
      <alignment horizontal="center" vertical="center"/>
    </xf>
    <xf numFmtId="0" fontId="17" fillId="2" borderId="10" xfId="1" applyFont="1" applyFill="1" applyBorder="1" applyAlignment="1">
      <alignment horizontal="center" vertical="center"/>
    </xf>
    <xf numFmtId="168" fontId="4" fillId="0" borderId="19" xfId="1" applyNumberFormat="1" applyFont="1" applyBorder="1" applyAlignment="1">
      <alignment horizontal="center" vertical="center"/>
    </xf>
    <xf numFmtId="168" fontId="4" fillId="0" borderId="12" xfId="1" applyNumberFormat="1" applyFont="1" applyBorder="1" applyAlignment="1">
      <alignment horizontal="center" vertical="center"/>
    </xf>
    <xf numFmtId="1" fontId="4" fillId="0" borderId="19" xfId="1" applyNumberFormat="1" applyFont="1" applyBorder="1" applyAlignment="1">
      <alignment horizontal="center" vertical="center"/>
    </xf>
    <xf numFmtId="1" fontId="4" fillId="0" borderId="12" xfId="1" applyNumberFormat="1" applyFont="1" applyBorder="1" applyAlignment="1">
      <alignment horizontal="center" vertical="center"/>
    </xf>
    <xf numFmtId="0" fontId="11" fillId="2" borderId="11" xfId="1" applyFont="1" applyFill="1" applyBorder="1" applyAlignment="1">
      <alignment horizontal="center" vertical="center"/>
    </xf>
    <xf numFmtId="0" fontId="11" fillId="2" borderId="15" xfId="1" applyFont="1" applyFill="1" applyBorder="1" applyAlignment="1">
      <alignment horizontal="center" vertical="center"/>
    </xf>
    <xf numFmtId="0" fontId="11" fillId="2" borderId="10" xfId="1" applyFont="1" applyFill="1" applyBorder="1" applyAlignment="1">
      <alignment horizontal="center" vertical="center"/>
    </xf>
    <xf numFmtId="0" fontId="11" fillId="0" borderId="53" xfId="1" applyFont="1" applyBorder="1" applyAlignment="1">
      <alignment horizontal="center" vertical="center" wrapText="1"/>
    </xf>
    <xf numFmtId="0" fontId="11" fillId="0" borderId="45" xfId="1" applyFont="1" applyBorder="1" applyAlignment="1">
      <alignment horizontal="center" vertical="center" wrapText="1"/>
    </xf>
    <xf numFmtId="0" fontId="11" fillId="0" borderId="58" xfId="1" applyFont="1" applyBorder="1" applyAlignment="1">
      <alignment horizontal="center" vertical="center" wrapText="1"/>
    </xf>
    <xf numFmtId="0" fontId="11" fillId="0" borderId="12" xfId="1" applyFont="1" applyBorder="1" applyAlignment="1">
      <alignment horizontal="center" vertical="center" wrapText="1"/>
    </xf>
    <xf numFmtId="168" fontId="4" fillId="0" borderId="11" xfId="1" applyNumberFormat="1" applyFont="1" applyFill="1" applyBorder="1" applyAlignment="1">
      <alignment horizontal="center" vertical="center"/>
    </xf>
    <xf numFmtId="168" fontId="4" fillId="0" borderId="10" xfId="1" applyNumberFormat="1" applyFont="1" applyFill="1" applyBorder="1" applyAlignment="1">
      <alignment horizontal="center" vertical="center"/>
    </xf>
    <xf numFmtId="1" fontId="4" fillId="0" borderId="11" xfId="1" applyNumberFormat="1" applyFont="1" applyFill="1" applyBorder="1" applyAlignment="1">
      <alignment horizontal="center" vertical="center"/>
    </xf>
    <xf numFmtId="1" fontId="4" fillId="0" borderId="10" xfId="1" applyNumberFormat="1" applyFont="1" applyFill="1" applyBorder="1" applyAlignment="1">
      <alignment horizontal="center" vertical="center"/>
    </xf>
    <xf numFmtId="168" fontId="4" fillId="0" borderId="19" xfId="1" applyNumberFormat="1" applyFont="1" applyFill="1" applyBorder="1" applyAlignment="1">
      <alignment horizontal="center" vertical="center"/>
    </xf>
    <xf numFmtId="168" fontId="4" fillId="0" borderId="12" xfId="1" applyNumberFormat="1" applyFont="1" applyFill="1" applyBorder="1" applyAlignment="1">
      <alignment horizontal="center" vertical="center"/>
    </xf>
    <xf numFmtId="168" fontId="53" fillId="0" borderId="19" xfId="1" applyNumberFormat="1" applyFont="1" applyFill="1" applyBorder="1" applyAlignment="1">
      <alignment horizontal="center" vertical="center"/>
    </xf>
    <xf numFmtId="168" fontId="53" fillId="0" borderId="12" xfId="1" applyNumberFormat="1" applyFont="1" applyFill="1" applyBorder="1" applyAlignment="1">
      <alignment horizontal="center" vertical="center"/>
    </xf>
    <xf numFmtId="1" fontId="53" fillId="0" borderId="19" xfId="1" applyNumberFormat="1" applyFont="1" applyFill="1" applyBorder="1" applyAlignment="1">
      <alignment horizontal="center" vertical="center"/>
    </xf>
    <xf numFmtId="1" fontId="53" fillId="0" borderId="12" xfId="1" applyNumberFormat="1" applyFont="1" applyFill="1" applyBorder="1" applyAlignment="1">
      <alignment horizontal="center" vertical="center"/>
    </xf>
    <xf numFmtId="1" fontId="4" fillId="0" borderId="19" xfId="1" applyNumberFormat="1" applyFont="1" applyFill="1" applyBorder="1" applyAlignment="1">
      <alignment horizontal="center" vertical="center"/>
    </xf>
    <xf numFmtId="1" fontId="4" fillId="0" borderId="12" xfId="1" applyNumberFormat="1" applyFont="1" applyFill="1" applyBorder="1" applyAlignment="1">
      <alignment horizontal="center" vertical="center"/>
    </xf>
    <xf numFmtId="168" fontId="4" fillId="0" borderId="11" xfId="1" applyNumberFormat="1" applyFont="1" applyBorder="1" applyAlignment="1">
      <alignment horizontal="center" vertical="center"/>
    </xf>
    <xf numFmtId="168" fontId="4" fillId="0" borderId="10" xfId="1" applyNumberFormat="1" applyFont="1" applyBorder="1" applyAlignment="1">
      <alignment horizontal="center" vertical="center"/>
    </xf>
    <xf numFmtId="1" fontId="4" fillId="0" borderId="11" xfId="1" applyNumberFormat="1" applyFont="1" applyBorder="1" applyAlignment="1">
      <alignment horizontal="center" vertical="center"/>
    </xf>
    <xf numFmtId="1" fontId="4" fillId="0" borderId="10" xfId="1" applyNumberFormat="1" applyFont="1" applyBorder="1" applyAlignment="1">
      <alignment horizontal="center" vertical="center"/>
    </xf>
    <xf numFmtId="0" fontId="11" fillId="0" borderId="23" xfId="3" applyFont="1" applyBorder="1" applyAlignment="1">
      <alignment horizontal="center" vertical="center"/>
    </xf>
    <xf numFmtId="0" fontId="11" fillId="0" borderId="45" xfId="3" applyFont="1" applyBorder="1" applyAlignment="1">
      <alignment horizontal="center" vertical="center"/>
    </xf>
    <xf numFmtId="0" fontId="11" fillId="0" borderId="35" xfId="3" applyFont="1" applyBorder="1" applyAlignment="1">
      <alignment horizontal="center" vertical="center" wrapText="1"/>
    </xf>
    <xf numFmtId="0" fontId="11" fillId="0" borderId="38" xfId="3" applyFont="1" applyBorder="1" applyAlignment="1">
      <alignment horizontal="center" vertical="center" wrapText="1"/>
    </xf>
    <xf numFmtId="0" fontId="11" fillId="0" borderId="62" xfId="3" applyFont="1" applyBorder="1" applyAlignment="1">
      <alignment horizontal="center" vertical="center"/>
    </xf>
    <xf numFmtId="0" fontId="11" fillId="0" borderId="15" xfId="3" applyFont="1" applyBorder="1" applyAlignment="1">
      <alignment horizontal="center" vertical="center"/>
    </xf>
    <xf numFmtId="0" fontId="11" fillId="0" borderId="53" xfId="3" applyFont="1" applyBorder="1" applyAlignment="1">
      <alignment horizontal="center" vertical="center"/>
    </xf>
    <xf numFmtId="168" fontId="40" fillId="0" borderId="19" xfId="1" applyNumberFormat="1" applyFont="1" applyFill="1" applyBorder="1" applyAlignment="1">
      <alignment horizontal="center" vertical="center"/>
    </xf>
    <xf numFmtId="168" fontId="40" fillId="0" borderId="12" xfId="1" applyNumberFormat="1" applyFont="1" applyFill="1" applyBorder="1" applyAlignment="1">
      <alignment horizontal="center" vertical="center"/>
    </xf>
    <xf numFmtId="1" fontId="40" fillId="0" borderId="19" xfId="1" applyNumberFormat="1" applyFont="1" applyFill="1" applyBorder="1" applyAlignment="1">
      <alignment horizontal="center" vertical="center"/>
    </xf>
    <xf numFmtId="1" fontId="40" fillId="0" borderId="12" xfId="1" applyNumberFormat="1" applyFont="1" applyFill="1" applyBorder="1" applyAlignment="1">
      <alignment horizontal="center" vertical="center"/>
    </xf>
    <xf numFmtId="168" fontId="12" fillId="0" borderId="19" xfId="1" applyNumberFormat="1" applyFont="1" applyFill="1" applyBorder="1" applyAlignment="1">
      <alignment horizontal="center" vertical="center"/>
    </xf>
    <xf numFmtId="168" fontId="12" fillId="0" borderId="12" xfId="1" applyNumberFormat="1" applyFont="1" applyFill="1" applyBorder="1" applyAlignment="1">
      <alignment horizontal="center" vertical="center"/>
    </xf>
    <xf numFmtId="1" fontId="12" fillId="0" borderId="19" xfId="1" applyNumberFormat="1" applyFont="1" applyFill="1" applyBorder="1" applyAlignment="1">
      <alignment horizontal="center" vertical="center"/>
    </xf>
    <xf numFmtId="1" fontId="12" fillId="0" borderId="12" xfId="1" applyNumberFormat="1" applyFont="1" applyFill="1" applyBorder="1" applyAlignment="1">
      <alignment horizontal="center" vertical="center"/>
    </xf>
    <xf numFmtId="0" fontId="11" fillId="0" borderId="11" xfId="3" applyFont="1" applyBorder="1" applyAlignment="1">
      <alignment horizontal="center" vertical="center"/>
    </xf>
    <xf numFmtId="0" fontId="11" fillId="0" borderId="21" xfId="3" applyFont="1" applyBorder="1" applyAlignment="1">
      <alignment horizontal="center" vertical="center" wrapText="1"/>
    </xf>
    <xf numFmtId="0" fontId="11" fillId="0" borderId="21" xfId="3" applyFont="1" applyBorder="1" applyAlignment="1">
      <alignment horizontal="center" vertical="center"/>
    </xf>
    <xf numFmtId="0" fontId="11" fillId="0" borderId="71" xfId="3" applyFont="1" applyBorder="1" applyAlignment="1">
      <alignment horizontal="center" vertical="center"/>
    </xf>
    <xf numFmtId="0" fontId="11" fillId="0" borderId="16" xfId="3" applyFont="1" applyBorder="1" applyAlignment="1">
      <alignment horizontal="center" vertical="center"/>
    </xf>
    <xf numFmtId="168" fontId="12" fillId="0" borderId="19" xfId="1" applyNumberFormat="1" applyFont="1" applyBorder="1" applyAlignment="1">
      <alignment horizontal="center" vertical="center"/>
    </xf>
    <xf numFmtId="168" fontId="12" fillId="0" borderId="12" xfId="1" applyNumberFormat="1" applyFont="1" applyBorder="1" applyAlignment="1">
      <alignment horizontal="center" vertical="center"/>
    </xf>
    <xf numFmtId="1" fontId="12" fillId="0" borderId="19" xfId="1" applyNumberFormat="1" applyFont="1" applyBorder="1" applyAlignment="1">
      <alignment horizontal="center" vertical="center"/>
    </xf>
    <xf numFmtId="1" fontId="12" fillId="0" borderId="12" xfId="1" applyNumberFormat="1" applyFont="1" applyBorder="1" applyAlignment="1">
      <alignment horizontal="center" vertical="center"/>
    </xf>
    <xf numFmtId="168" fontId="12" fillId="0" borderId="11" xfId="1" applyNumberFormat="1" applyFont="1" applyBorder="1" applyAlignment="1">
      <alignment horizontal="center" vertical="center"/>
    </xf>
    <xf numFmtId="168" fontId="12" fillId="0" borderId="10" xfId="1" applyNumberFormat="1" applyFont="1" applyBorder="1" applyAlignment="1">
      <alignment horizontal="center" vertical="center"/>
    </xf>
    <xf numFmtId="1" fontId="12" fillId="0" borderId="11" xfId="1" applyNumberFormat="1" applyFont="1" applyBorder="1" applyAlignment="1">
      <alignment horizontal="center" vertical="center"/>
    </xf>
    <xf numFmtId="1" fontId="12" fillId="0" borderId="10" xfId="1" applyNumberFormat="1" applyFont="1" applyBorder="1" applyAlignment="1">
      <alignment horizontal="center" vertical="center"/>
    </xf>
  </cellXfs>
  <cellStyles count="5">
    <cellStyle name="Standard" xfId="0" builtinId="0"/>
    <cellStyle name="Standard 2" xfId="1" xr:uid="{9C89A28D-FDE7-413B-90C5-2F750C37AABD}"/>
    <cellStyle name="Standard_Lgstat 1.1.2000 2" xfId="2" xr:uid="{AA2D0C12-578A-40F9-B331-D695D0736777}"/>
    <cellStyle name="Standard_Tabelle 2c f Abfrage" xfId="4" xr:uid="{0AF63BC7-B167-4BF7-B488-40F363A49B81}"/>
    <cellStyle name="Standard_Tabelle13a_b 2" xfId="3" xr:uid="{B6411F0B-2C56-418E-A676-8011200C99D5}"/>
  </cellStyles>
  <dxfs count="0"/>
  <tableStyles count="0" defaultTableStyle="TableStyleMedium2" defaultPivotStyle="PivotStyleLight16"/>
  <colors>
    <mruColors>
      <color rgb="FF00CC00"/>
      <color rgb="FFFF5050"/>
      <color rgb="FF33CCFF"/>
      <color rgb="FF00FFCC"/>
      <color rgb="FFFFCCFF"/>
      <color rgb="FFFF9999"/>
      <color rgb="FF00CCFF"/>
      <color rgb="FFFF99CC"/>
      <color rgb="FF3399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740276</xdr:colOff>
      <xdr:row>31</xdr:row>
      <xdr:rowOff>16293</xdr:rowOff>
    </xdr:from>
    <xdr:to>
      <xdr:col>3</xdr:col>
      <xdr:colOff>82048</xdr:colOff>
      <xdr:row>31</xdr:row>
      <xdr:rowOff>197268</xdr:rowOff>
    </xdr:to>
    <xdr:sp macro="" textlink="">
      <xdr:nvSpPr>
        <xdr:cNvPr id="4" name="Text Box 2">
          <a:extLst>
            <a:ext uri="{FF2B5EF4-FFF2-40B4-BE49-F238E27FC236}">
              <a16:creationId xmlns:a16="http://schemas.microsoft.com/office/drawing/2014/main" id="{8B963086-3297-4D06-8B80-FFF0A74B6923}"/>
            </a:ext>
          </a:extLst>
        </xdr:cNvPr>
        <xdr:cNvSpPr txBox="1">
          <a:spLocks noChangeArrowheads="1"/>
        </xdr:cNvSpPr>
      </xdr:nvSpPr>
      <xdr:spPr bwMode="auto">
        <a:xfrm>
          <a:off x="3661276" y="7953793"/>
          <a:ext cx="310147" cy="18097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8"/>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0" anchor="t" upright="1"/>
        <a:lstStyle/>
        <a:p>
          <a:pPr algn="l" rtl="0">
            <a:defRPr sz="1000"/>
          </a:pPr>
          <a:r>
            <a:rPr lang="de-DE" sz="500" b="0" i="0" u="none" strike="noStrike" baseline="0">
              <a:solidFill>
                <a:srgbClr val="000000"/>
              </a:solidFill>
              <a:latin typeface="Arial"/>
              <a:cs typeface="Arial"/>
            </a:rPr>
            <a:t>5)</a:t>
          </a:r>
          <a:endParaRPr lang="de-DE"/>
        </a:p>
      </xdr:txBody>
    </xdr:sp>
    <xdr:clientData/>
  </xdr:twoCellAnchor>
  <xdr:twoCellAnchor>
    <xdr:from>
      <xdr:col>3</xdr:col>
      <xdr:colOff>666750</xdr:colOff>
      <xdr:row>19</xdr:row>
      <xdr:rowOff>7937</xdr:rowOff>
    </xdr:from>
    <xdr:to>
      <xdr:col>3</xdr:col>
      <xdr:colOff>914400</xdr:colOff>
      <xdr:row>20</xdr:row>
      <xdr:rowOff>31460</xdr:rowOff>
    </xdr:to>
    <xdr:sp macro="" textlink="">
      <xdr:nvSpPr>
        <xdr:cNvPr id="3" name="Text Box 2">
          <a:extLst>
            <a:ext uri="{FF2B5EF4-FFF2-40B4-BE49-F238E27FC236}">
              <a16:creationId xmlns:a16="http://schemas.microsoft.com/office/drawing/2014/main" id="{C9D3647F-FFF2-4DE8-B01C-63966CE9E306}"/>
            </a:ext>
          </a:extLst>
        </xdr:cNvPr>
        <xdr:cNvSpPr txBox="1">
          <a:spLocks noChangeArrowheads="1"/>
        </xdr:cNvSpPr>
      </xdr:nvSpPr>
      <xdr:spPr bwMode="auto">
        <a:xfrm>
          <a:off x="4556125" y="5183187"/>
          <a:ext cx="247650" cy="2537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6)</a:t>
          </a:r>
        </a:p>
      </xdr:txBody>
    </xdr:sp>
    <xdr:clientData/>
  </xdr:twoCellAnchor>
  <xdr:twoCellAnchor>
    <xdr:from>
      <xdr:col>3</xdr:col>
      <xdr:colOff>682625</xdr:colOff>
      <xdr:row>22</xdr:row>
      <xdr:rowOff>222249</xdr:rowOff>
    </xdr:from>
    <xdr:to>
      <xdr:col>4</xdr:col>
      <xdr:colOff>9525</xdr:colOff>
      <xdr:row>24</xdr:row>
      <xdr:rowOff>15585</xdr:rowOff>
    </xdr:to>
    <xdr:sp macro="" textlink="">
      <xdr:nvSpPr>
        <xdr:cNvPr id="6" name="Text Box 2">
          <a:extLst>
            <a:ext uri="{FF2B5EF4-FFF2-40B4-BE49-F238E27FC236}">
              <a16:creationId xmlns:a16="http://schemas.microsoft.com/office/drawing/2014/main" id="{490D4A98-2971-45D5-927A-27642C0D1A62}"/>
            </a:ext>
          </a:extLst>
        </xdr:cNvPr>
        <xdr:cNvSpPr txBox="1">
          <a:spLocks noChangeArrowheads="1"/>
        </xdr:cNvSpPr>
      </xdr:nvSpPr>
      <xdr:spPr bwMode="auto">
        <a:xfrm>
          <a:off x="4572000" y="6088062"/>
          <a:ext cx="247650" cy="2537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7)</a:t>
          </a:r>
        </a:p>
      </xdr:txBody>
    </xdr:sp>
    <xdr:clientData/>
  </xdr:twoCellAnchor>
  <xdr:twoCellAnchor>
    <xdr:from>
      <xdr:col>5</xdr:col>
      <xdr:colOff>698500</xdr:colOff>
      <xdr:row>22</xdr:row>
      <xdr:rowOff>222250</xdr:rowOff>
    </xdr:from>
    <xdr:to>
      <xdr:col>5</xdr:col>
      <xdr:colOff>946150</xdr:colOff>
      <xdr:row>24</xdr:row>
      <xdr:rowOff>15586</xdr:rowOff>
    </xdr:to>
    <xdr:sp macro="" textlink="">
      <xdr:nvSpPr>
        <xdr:cNvPr id="7" name="Text Box 2">
          <a:extLst>
            <a:ext uri="{FF2B5EF4-FFF2-40B4-BE49-F238E27FC236}">
              <a16:creationId xmlns:a16="http://schemas.microsoft.com/office/drawing/2014/main" id="{C22AC5CE-1087-4019-8C9C-DEC89274E260}"/>
            </a:ext>
          </a:extLst>
        </xdr:cNvPr>
        <xdr:cNvSpPr txBox="1">
          <a:spLocks noChangeArrowheads="1"/>
        </xdr:cNvSpPr>
      </xdr:nvSpPr>
      <xdr:spPr bwMode="auto">
        <a:xfrm>
          <a:off x="6477000" y="6088063"/>
          <a:ext cx="247650" cy="2537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7)</a:t>
          </a:r>
        </a:p>
      </xdr:txBody>
    </xdr:sp>
    <xdr:clientData/>
  </xdr:twoCellAnchor>
  <xdr:twoCellAnchor>
    <xdr:from>
      <xdr:col>7</xdr:col>
      <xdr:colOff>698500</xdr:colOff>
      <xdr:row>23</xdr:row>
      <xdr:rowOff>0</xdr:rowOff>
    </xdr:from>
    <xdr:to>
      <xdr:col>7</xdr:col>
      <xdr:colOff>946150</xdr:colOff>
      <xdr:row>24</xdr:row>
      <xdr:rowOff>23523</xdr:rowOff>
    </xdr:to>
    <xdr:sp macro="" textlink="">
      <xdr:nvSpPr>
        <xdr:cNvPr id="8" name="Text Box 2">
          <a:extLst>
            <a:ext uri="{FF2B5EF4-FFF2-40B4-BE49-F238E27FC236}">
              <a16:creationId xmlns:a16="http://schemas.microsoft.com/office/drawing/2014/main" id="{7DB4119A-4E58-49BF-B59D-E7A96581A578}"/>
            </a:ext>
          </a:extLst>
        </xdr:cNvPr>
        <xdr:cNvSpPr txBox="1">
          <a:spLocks noChangeArrowheads="1"/>
        </xdr:cNvSpPr>
      </xdr:nvSpPr>
      <xdr:spPr bwMode="auto">
        <a:xfrm>
          <a:off x="8413750" y="6096000"/>
          <a:ext cx="247650" cy="2537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7)</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0</xdr:colOff>
      <xdr:row>13</xdr:row>
      <xdr:rowOff>190500</xdr:rowOff>
    </xdr:from>
    <xdr:to>
      <xdr:col>23</xdr:col>
      <xdr:colOff>0</xdr:colOff>
      <xdr:row>15</xdr:row>
      <xdr:rowOff>9525</xdr:rowOff>
    </xdr:to>
    <xdr:sp macro="" textlink="">
      <xdr:nvSpPr>
        <xdr:cNvPr id="8" name="Text Box 7">
          <a:extLst>
            <a:ext uri="{FF2B5EF4-FFF2-40B4-BE49-F238E27FC236}">
              <a16:creationId xmlns:a16="http://schemas.microsoft.com/office/drawing/2014/main" id="{A59D8705-9B9A-4EEE-9C65-518737473A4D}"/>
            </a:ext>
          </a:extLst>
        </xdr:cNvPr>
        <xdr:cNvSpPr txBox="1">
          <a:spLocks noChangeArrowheads="1"/>
        </xdr:cNvSpPr>
      </xdr:nvSpPr>
      <xdr:spPr bwMode="auto">
        <a:xfrm>
          <a:off x="15935325" y="4219575"/>
          <a:ext cx="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1)</a:t>
          </a:r>
          <a:endParaRPr lang="de-DE"/>
        </a:p>
      </xdr:txBody>
    </xdr:sp>
    <xdr:clientData/>
  </xdr:twoCellAnchor>
  <xdr:twoCellAnchor>
    <xdr:from>
      <xdr:col>23</xdr:col>
      <xdr:colOff>0</xdr:colOff>
      <xdr:row>13</xdr:row>
      <xdr:rowOff>171450</xdr:rowOff>
    </xdr:from>
    <xdr:to>
      <xdr:col>23</xdr:col>
      <xdr:colOff>0</xdr:colOff>
      <xdr:row>14</xdr:row>
      <xdr:rowOff>190500</xdr:rowOff>
    </xdr:to>
    <xdr:sp macro="" textlink="">
      <xdr:nvSpPr>
        <xdr:cNvPr id="9" name="Text Box 8">
          <a:extLst>
            <a:ext uri="{FF2B5EF4-FFF2-40B4-BE49-F238E27FC236}">
              <a16:creationId xmlns:a16="http://schemas.microsoft.com/office/drawing/2014/main" id="{0D354587-A9E0-40C9-BC3E-A3CE38A36197}"/>
            </a:ext>
          </a:extLst>
        </xdr:cNvPr>
        <xdr:cNvSpPr txBox="1">
          <a:spLocks noChangeArrowheads="1"/>
        </xdr:cNvSpPr>
      </xdr:nvSpPr>
      <xdr:spPr bwMode="auto">
        <a:xfrm>
          <a:off x="15935325" y="4200525"/>
          <a:ext cx="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de-DE" sz="600" b="0" i="0" u="none" strike="noStrike" baseline="0">
              <a:solidFill>
                <a:srgbClr val="000000"/>
              </a:solidFill>
              <a:latin typeface="Arial"/>
              <a:cs typeface="Arial"/>
            </a:rPr>
            <a:t>1)</a:t>
          </a:r>
          <a:endParaRPr lang="de-DE"/>
        </a:p>
      </xdr:txBody>
    </xdr:sp>
    <xdr:clientData/>
  </xdr:twoCellAnchor>
  <xdr:twoCellAnchor>
    <xdr:from>
      <xdr:col>23</xdr:col>
      <xdr:colOff>0</xdr:colOff>
      <xdr:row>13</xdr:row>
      <xdr:rowOff>171450</xdr:rowOff>
    </xdr:from>
    <xdr:to>
      <xdr:col>23</xdr:col>
      <xdr:colOff>0</xdr:colOff>
      <xdr:row>15</xdr:row>
      <xdr:rowOff>28575</xdr:rowOff>
    </xdr:to>
    <xdr:sp macro="" textlink="">
      <xdr:nvSpPr>
        <xdr:cNvPr id="10" name="Text Box 9">
          <a:extLst>
            <a:ext uri="{FF2B5EF4-FFF2-40B4-BE49-F238E27FC236}">
              <a16:creationId xmlns:a16="http://schemas.microsoft.com/office/drawing/2014/main" id="{3755C210-DBF2-4C72-8CAE-32F379D02BAC}"/>
            </a:ext>
          </a:extLst>
        </xdr:cNvPr>
        <xdr:cNvSpPr txBox="1">
          <a:spLocks noChangeArrowheads="1"/>
        </xdr:cNvSpPr>
      </xdr:nvSpPr>
      <xdr:spPr bwMode="auto">
        <a:xfrm>
          <a:off x="15935325" y="4200525"/>
          <a:ext cx="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de-DE" sz="600" b="0" i="0" u="none" strike="noStrike" baseline="0">
              <a:solidFill>
                <a:srgbClr val="000000"/>
              </a:solidFill>
              <a:latin typeface="Arial"/>
              <a:cs typeface="Arial"/>
            </a:rPr>
            <a:t>1)</a:t>
          </a:r>
          <a:endParaRPr lang="de-DE"/>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647700</xdr:colOff>
      <xdr:row>22</xdr:row>
      <xdr:rowOff>9525</xdr:rowOff>
    </xdr:from>
    <xdr:to>
      <xdr:col>8</xdr:col>
      <xdr:colOff>933450</xdr:colOff>
      <xdr:row>23</xdr:row>
      <xdr:rowOff>34636</xdr:rowOff>
    </xdr:to>
    <xdr:sp macro="" textlink="">
      <xdr:nvSpPr>
        <xdr:cNvPr id="2" name="Text Box 2">
          <a:extLst>
            <a:ext uri="{FF2B5EF4-FFF2-40B4-BE49-F238E27FC236}">
              <a16:creationId xmlns:a16="http://schemas.microsoft.com/office/drawing/2014/main" id="{4D83ED78-DC1A-4C66-8A68-E4C87FF0CA77}"/>
            </a:ext>
          </a:extLst>
        </xdr:cNvPr>
        <xdr:cNvSpPr txBox="1">
          <a:spLocks noChangeArrowheads="1"/>
        </xdr:cNvSpPr>
      </xdr:nvSpPr>
      <xdr:spPr bwMode="auto">
        <a:xfrm>
          <a:off x="9534525" y="6286500"/>
          <a:ext cx="285750" cy="2537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2)</a:t>
          </a:r>
        </a:p>
      </xdr:txBody>
    </xdr:sp>
    <xdr:clientData/>
  </xdr:twoCellAnchor>
  <xdr:twoCellAnchor>
    <xdr:from>
      <xdr:col>10</xdr:col>
      <xdr:colOff>676275</xdr:colOff>
      <xdr:row>22</xdr:row>
      <xdr:rowOff>19050</xdr:rowOff>
    </xdr:from>
    <xdr:to>
      <xdr:col>10</xdr:col>
      <xdr:colOff>962025</xdr:colOff>
      <xdr:row>23</xdr:row>
      <xdr:rowOff>44161</xdr:rowOff>
    </xdr:to>
    <xdr:sp macro="" textlink="">
      <xdr:nvSpPr>
        <xdr:cNvPr id="3" name="Text Box 2">
          <a:extLst>
            <a:ext uri="{FF2B5EF4-FFF2-40B4-BE49-F238E27FC236}">
              <a16:creationId xmlns:a16="http://schemas.microsoft.com/office/drawing/2014/main" id="{BCFC2874-17F2-4AEC-A704-8FC42A209105}"/>
            </a:ext>
          </a:extLst>
        </xdr:cNvPr>
        <xdr:cNvSpPr txBox="1">
          <a:spLocks noChangeArrowheads="1"/>
        </xdr:cNvSpPr>
      </xdr:nvSpPr>
      <xdr:spPr bwMode="auto">
        <a:xfrm>
          <a:off x="11544300" y="6296025"/>
          <a:ext cx="285750" cy="2537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2)</a:t>
          </a:r>
        </a:p>
      </xdr:txBody>
    </xdr:sp>
    <xdr:clientData/>
  </xdr:twoCellAnchor>
  <xdr:twoCellAnchor>
    <xdr:from>
      <xdr:col>12</xdr:col>
      <xdr:colOff>676275</xdr:colOff>
      <xdr:row>22</xdr:row>
      <xdr:rowOff>9525</xdr:rowOff>
    </xdr:from>
    <xdr:to>
      <xdr:col>12</xdr:col>
      <xdr:colOff>962025</xdr:colOff>
      <xdr:row>23</xdr:row>
      <xdr:rowOff>34636</xdr:rowOff>
    </xdr:to>
    <xdr:sp macro="" textlink="">
      <xdr:nvSpPr>
        <xdr:cNvPr id="4" name="Text Box 2">
          <a:extLst>
            <a:ext uri="{FF2B5EF4-FFF2-40B4-BE49-F238E27FC236}">
              <a16:creationId xmlns:a16="http://schemas.microsoft.com/office/drawing/2014/main" id="{44DDE1B1-918C-4DF0-9BCD-62E5B0AFD004}"/>
            </a:ext>
          </a:extLst>
        </xdr:cNvPr>
        <xdr:cNvSpPr txBox="1">
          <a:spLocks noChangeArrowheads="1"/>
        </xdr:cNvSpPr>
      </xdr:nvSpPr>
      <xdr:spPr bwMode="auto">
        <a:xfrm>
          <a:off x="13525500" y="6286500"/>
          <a:ext cx="285750" cy="2537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2)</a:t>
          </a:r>
        </a:p>
      </xdr:txBody>
    </xdr:sp>
    <xdr:clientData/>
  </xdr:twoCellAnchor>
  <xdr:twoCellAnchor>
    <xdr:from>
      <xdr:col>14</xdr:col>
      <xdr:colOff>657225</xdr:colOff>
      <xdr:row>22</xdr:row>
      <xdr:rowOff>0</xdr:rowOff>
    </xdr:from>
    <xdr:to>
      <xdr:col>14</xdr:col>
      <xdr:colOff>942975</xdr:colOff>
      <xdr:row>23</xdr:row>
      <xdr:rowOff>25111</xdr:rowOff>
    </xdr:to>
    <xdr:sp macro="" textlink="">
      <xdr:nvSpPr>
        <xdr:cNvPr id="5" name="Text Box 2">
          <a:extLst>
            <a:ext uri="{FF2B5EF4-FFF2-40B4-BE49-F238E27FC236}">
              <a16:creationId xmlns:a16="http://schemas.microsoft.com/office/drawing/2014/main" id="{DFFCAC01-49B0-4BAE-AFA5-62682EADED4F}"/>
            </a:ext>
          </a:extLst>
        </xdr:cNvPr>
        <xdr:cNvSpPr txBox="1">
          <a:spLocks noChangeArrowheads="1"/>
        </xdr:cNvSpPr>
      </xdr:nvSpPr>
      <xdr:spPr bwMode="auto">
        <a:xfrm>
          <a:off x="15487650" y="6276975"/>
          <a:ext cx="285750" cy="2537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2)</a:t>
          </a:r>
        </a:p>
      </xdr:txBody>
    </xdr:sp>
    <xdr:clientData/>
  </xdr:twoCellAnchor>
  <xdr:twoCellAnchor>
    <xdr:from>
      <xdr:col>14</xdr:col>
      <xdr:colOff>676275</xdr:colOff>
      <xdr:row>26</xdr:row>
      <xdr:rowOff>9525</xdr:rowOff>
    </xdr:from>
    <xdr:to>
      <xdr:col>14</xdr:col>
      <xdr:colOff>962025</xdr:colOff>
      <xdr:row>27</xdr:row>
      <xdr:rowOff>34636</xdr:rowOff>
    </xdr:to>
    <xdr:sp macro="" textlink="">
      <xdr:nvSpPr>
        <xdr:cNvPr id="6" name="Text Box 2">
          <a:extLst>
            <a:ext uri="{FF2B5EF4-FFF2-40B4-BE49-F238E27FC236}">
              <a16:creationId xmlns:a16="http://schemas.microsoft.com/office/drawing/2014/main" id="{24F8E3CE-C6C4-4EF8-8A67-DD51CBCC06CF}"/>
            </a:ext>
          </a:extLst>
        </xdr:cNvPr>
        <xdr:cNvSpPr txBox="1">
          <a:spLocks noChangeArrowheads="1"/>
        </xdr:cNvSpPr>
      </xdr:nvSpPr>
      <xdr:spPr bwMode="auto">
        <a:xfrm>
          <a:off x="15506700" y="7200900"/>
          <a:ext cx="285750" cy="2537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8</xdr:col>
      <xdr:colOff>685800</xdr:colOff>
      <xdr:row>25</xdr:row>
      <xdr:rowOff>219075</xdr:rowOff>
    </xdr:from>
    <xdr:to>
      <xdr:col>8</xdr:col>
      <xdr:colOff>971550</xdr:colOff>
      <xdr:row>27</xdr:row>
      <xdr:rowOff>15586</xdr:rowOff>
    </xdr:to>
    <xdr:sp macro="" textlink="">
      <xdr:nvSpPr>
        <xdr:cNvPr id="7" name="Text Box 2">
          <a:extLst>
            <a:ext uri="{FF2B5EF4-FFF2-40B4-BE49-F238E27FC236}">
              <a16:creationId xmlns:a16="http://schemas.microsoft.com/office/drawing/2014/main" id="{91CAFBF0-3AAB-4E3C-A8E2-45089AEC400C}"/>
            </a:ext>
          </a:extLst>
        </xdr:cNvPr>
        <xdr:cNvSpPr txBox="1">
          <a:spLocks noChangeArrowheads="1"/>
        </xdr:cNvSpPr>
      </xdr:nvSpPr>
      <xdr:spPr bwMode="auto">
        <a:xfrm>
          <a:off x="9572625" y="7181850"/>
          <a:ext cx="285750" cy="2537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9</xdr:col>
      <xdr:colOff>685800</xdr:colOff>
      <xdr:row>25</xdr:row>
      <xdr:rowOff>219075</xdr:rowOff>
    </xdr:from>
    <xdr:to>
      <xdr:col>9</xdr:col>
      <xdr:colOff>971550</xdr:colOff>
      <xdr:row>27</xdr:row>
      <xdr:rowOff>15586</xdr:rowOff>
    </xdr:to>
    <xdr:sp macro="" textlink="">
      <xdr:nvSpPr>
        <xdr:cNvPr id="8" name="Text Box 2">
          <a:extLst>
            <a:ext uri="{FF2B5EF4-FFF2-40B4-BE49-F238E27FC236}">
              <a16:creationId xmlns:a16="http://schemas.microsoft.com/office/drawing/2014/main" id="{3BA3CAAA-E508-4361-9A8F-6AB14C82A4A6}"/>
            </a:ext>
          </a:extLst>
        </xdr:cNvPr>
        <xdr:cNvSpPr txBox="1">
          <a:spLocks noChangeArrowheads="1"/>
        </xdr:cNvSpPr>
      </xdr:nvSpPr>
      <xdr:spPr bwMode="auto">
        <a:xfrm>
          <a:off x="9572625" y="7181850"/>
          <a:ext cx="285750" cy="2537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10</xdr:col>
      <xdr:colOff>685800</xdr:colOff>
      <xdr:row>25</xdr:row>
      <xdr:rowOff>219075</xdr:rowOff>
    </xdr:from>
    <xdr:to>
      <xdr:col>10</xdr:col>
      <xdr:colOff>971550</xdr:colOff>
      <xdr:row>27</xdr:row>
      <xdr:rowOff>15586</xdr:rowOff>
    </xdr:to>
    <xdr:sp macro="" textlink="">
      <xdr:nvSpPr>
        <xdr:cNvPr id="9" name="Text Box 2">
          <a:extLst>
            <a:ext uri="{FF2B5EF4-FFF2-40B4-BE49-F238E27FC236}">
              <a16:creationId xmlns:a16="http://schemas.microsoft.com/office/drawing/2014/main" id="{0E3F520D-2600-4335-B647-2B697C04DA75}"/>
            </a:ext>
          </a:extLst>
        </xdr:cNvPr>
        <xdr:cNvSpPr txBox="1">
          <a:spLocks noChangeArrowheads="1"/>
        </xdr:cNvSpPr>
      </xdr:nvSpPr>
      <xdr:spPr bwMode="auto">
        <a:xfrm>
          <a:off x="9572625" y="7181850"/>
          <a:ext cx="285750" cy="2537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11</xdr:col>
      <xdr:colOff>685800</xdr:colOff>
      <xdr:row>25</xdr:row>
      <xdr:rowOff>219075</xdr:rowOff>
    </xdr:from>
    <xdr:to>
      <xdr:col>11</xdr:col>
      <xdr:colOff>971550</xdr:colOff>
      <xdr:row>27</xdr:row>
      <xdr:rowOff>15586</xdr:rowOff>
    </xdr:to>
    <xdr:sp macro="" textlink="">
      <xdr:nvSpPr>
        <xdr:cNvPr id="10" name="Text Box 2">
          <a:extLst>
            <a:ext uri="{FF2B5EF4-FFF2-40B4-BE49-F238E27FC236}">
              <a16:creationId xmlns:a16="http://schemas.microsoft.com/office/drawing/2014/main" id="{F2267FD6-77A4-471D-8B94-3BD8B7C44223}"/>
            </a:ext>
          </a:extLst>
        </xdr:cNvPr>
        <xdr:cNvSpPr txBox="1">
          <a:spLocks noChangeArrowheads="1"/>
        </xdr:cNvSpPr>
      </xdr:nvSpPr>
      <xdr:spPr bwMode="auto">
        <a:xfrm>
          <a:off x="9572625" y="7181850"/>
          <a:ext cx="285750" cy="2537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12</xdr:col>
      <xdr:colOff>685800</xdr:colOff>
      <xdr:row>25</xdr:row>
      <xdr:rowOff>219075</xdr:rowOff>
    </xdr:from>
    <xdr:to>
      <xdr:col>12</xdr:col>
      <xdr:colOff>971550</xdr:colOff>
      <xdr:row>27</xdr:row>
      <xdr:rowOff>15586</xdr:rowOff>
    </xdr:to>
    <xdr:sp macro="" textlink="">
      <xdr:nvSpPr>
        <xdr:cNvPr id="11" name="Text Box 2">
          <a:extLst>
            <a:ext uri="{FF2B5EF4-FFF2-40B4-BE49-F238E27FC236}">
              <a16:creationId xmlns:a16="http://schemas.microsoft.com/office/drawing/2014/main" id="{0BE94E07-543D-4D3C-9FF4-2680551B2C21}"/>
            </a:ext>
          </a:extLst>
        </xdr:cNvPr>
        <xdr:cNvSpPr txBox="1">
          <a:spLocks noChangeArrowheads="1"/>
        </xdr:cNvSpPr>
      </xdr:nvSpPr>
      <xdr:spPr bwMode="auto">
        <a:xfrm>
          <a:off x="9572625" y="7181850"/>
          <a:ext cx="285750" cy="2537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13</xdr:col>
      <xdr:colOff>685800</xdr:colOff>
      <xdr:row>25</xdr:row>
      <xdr:rowOff>219075</xdr:rowOff>
    </xdr:from>
    <xdr:to>
      <xdr:col>13</xdr:col>
      <xdr:colOff>971550</xdr:colOff>
      <xdr:row>27</xdr:row>
      <xdr:rowOff>15586</xdr:rowOff>
    </xdr:to>
    <xdr:sp macro="" textlink="">
      <xdr:nvSpPr>
        <xdr:cNvPr id="12" name="Text Box 2">
          <a:extLst>
            <a:ext uri="{FF2B5EF4-FFF2-40B4-BE49-F238E27FC236}">
              <a16:creationId xmlns:a16="http://schemas.microsoft.com/office/drawing/2014/main" id="{5C5F438B-5D6E-451E-B5AA-D633667EB5F0}"/>
            </a:ext>
          </a:extLst>
        </xdr:cNvPr>
        <xdr:cNvSpPr txBox="1">
          <a:spLocks noChangeArrowheads="1"/>
        </xdr:cNvSpPr>
      </xdr:nvSpPr>
      <xdr:spPr bwMode="auto">
        <a:xfrm>
          <a:off x="9572625" y="7181850"/>
          <a:ext cx="285750" cy="2537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15</xdr:col>
      <xdr:colOff>685800</xdr:colOff>
      <xdr:row>26</xdr:row>
      <xdr:rowOff>0</xdr:rowOff>
    </xdr:from>
    <xdr:to>
      <xdr:col>15</xdr:col>
      <xdr:colOff>971550</xdr:colOff>
      <xdr:row>27</xdr:row>
      <xdr:rowOff>25111</xdr:rowOff>
    </xdr:to>
    <xdr:sp macro="" textlink="">
      <xdr:nvSpPr>
        <xdr:cNvPr id="13" name="Text Box 2">
          <a:extLst>
            <a:ext uri="{FF2B5EF4-FFF2-40B4-BE49-F238E27FC236}">
              <a16:creationId xmlns:a16="http://schemas.microsoft.com/office/drawing/2014/main" id="{4C24A6EE-7A4D-4F8F-ACD3-EE229AA6694D}"/>
            </a:ext>
          </a:extLst>
        </xdr:cNvPr>
        <xdr:cNvSpPr txBox="1">
          <a:spLocks noChangeArrowheads="1"/>
        </xdr:cNvSpPr>
      </xdr:nvSpPr>
      <xdr:spPr bwMode="auto">
        <a:xfrm>
          <a:off x="16506825" y="7191375"/>
          <a:ext cx="285750" cy="2537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461596</xdr:colOff>
      <xdr:row>26</xdr:row>
      <xdr:rowOff>14654</xdr:rowOff>
    </xdr:from>
    <xdr:to>
      <xdr:col>7</xdr:col>
      <xdr:colOff>130419</xdr:colOff>
      <xdr:row>26</xdr:row>
      <xdr:rowOff>167054</xdr:rowOff>
    </xdr:to>
    <xdr:sp macro="" textlink="">
      <xdr:nvSpPr>
        <xdr:cNvPr id="2" name="Text Box 2">
          <a:extLst>
            <a:ext uri="{FF2B5EF4-FFF2-40B4-BE49-F238E27FC236}">
              <a16:creationId xmlns:a16="http://schemas.microsoft.com/office/drawing/2014/main" id="{07B67CE0-CF58-4DAC-923F-4D314DDAE9D0}"/>
            </a:ext>
          </a:extLst>
        </xdr:cNvPr>
        <xdr:cNvSpPr txBox="1">
          <a:spLocks noChangeArrowheads="1"/>
        </xdr:cNvSpPr>
      </xdr:nvSpPr>
      <xdr:spPr bwMode="auto">
        <a:xfrm>
          <a:off x="3692769" y="5986096"/>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6</xdr:col>
      <xdr:colOff>461596</xdr:colOff>
      <xdr:row>27</xdr:row>
      <xdr:rowOff>14654</xdr:rowOff>
    </xdr:from>
    <xdr:to>
      <xdr:col>7</xdr:col>
      <xdr:colOff>130419</xdr:colOff>
      <xdr:row>27</xdr:row>
      <xdr:rowOff>167054</xdr:rowOff>
    </xdr:to>
    <xdr:sp macro="" textlink="">
      <xdr:nvSpPr>
        <xdr:cNvPr id="3" name="Text Box 2">
          <a:extLst>
            <a:ext uri="{FF2B5EF4-FFF2-40B4-BE49-F238E27FC236}">
              <a16:creationId xmlns:a16="http://schemas.microsoft.com/office/drawing/2014/main" id="{EBB6A268-2F88-4BFC-A693-A87CBD6712FC}"/>
            </a:ext>
          </a:extLst>
        </xdr:cNvPr>
        <xdr:cNvSpPr txBox="1">
          <a:spLocks noChangeArrowheads="1"/>
        </xdr:cNvSpPr>
      </xdr:nvSpPr>
      <xdr:spPr bwMode="auto">
        <a:xfrm>
          <a:off x="3692769" y="5986096"/>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6</xdr:col>
      <xdr:colOff>461596</xdr:colOff>
      <xdr:row>28</xdr:row>
      <xdr:rowOff>14654</xdr:rowOff>
    </xdr:from>
    <xdr:to>
      <xdr:col>7</xdr:col>
      <xdr:colOff>130419</xdr:colOff>
      <xdr:row>28</xdr:row>
      <xdr:rowOff>167054</xdr:rowOff>
    </xdr:to>
    <xdr:sp macro="" textlink="">
      <xdr:nvSpPr>
        <xdr:cNvPr id="4" name="Text Box 2">
          <a:extLst>
            <a:ext uri="{FF2B5EF4-FFF2-40B4-BE49-F238E27FC236}">
              <a16:creationId xmlns:a16="http://schemas.microsoft.com/office/drawing/2014/main" id="{68EDF01C-9C5A-46B9-93C3-5ABD4F0CC679}"/>
            </a:ext>
          </a:extLst>
        </xdr:cNvPr>
        <xdr:cNvSpPr txBox="1">
          <a:spLocks noChangeArrowheads="1"/>
        </xdr:cNvSpPr>
      </xdr:nvSpPr>
      <xdr:spPr bwMode="auto">
        <a:xfrm>
          <a:off x="3692769" y="5986096"/>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7</xdr:col>
      <xdr:colOff>461596</xdr:colOff>
      <xdr:row>28</xdr:row>
      <xdr:rowOff>14654</xdr:rowOff>
    </xdr:from>
    <xdr:to>
      <xdr:col>8</xdr:col>
      <xdr:colOff>130419</xdr:colOff>
      <xdr:row>28</xdr:row>
      <xdr:rowOff>167054</xdr:rowOff>
    </xdr:to>
    <xdr:sp macro="" textlink="">
      <xdr:nvSpPr>
        <xdr:cNvPr id="5" name="Text Box 2">
          <a:extLst>
            <a:ext uri="{FF2B5EF4-FFF2-40B4-BE49-F238E27FC236}">
              <a16:creationId xmlns:a16="http://schemas.microsoft.com/office/drawing/2014/main" id="{EEDDA75C-2C7D-4C8C-80F4-5AA4E00FB794}"/>
            </a:ext>
          </a:extLst>
        </xdr:cNvPr>
        <xdr:cNvSpPr txBox="1">
          <a:spLocks noChangeArrowheads="1"/>
        </xdr:cNvSpPr>
      </xdr:nvSpPr>
      <xdr:spPr bwMode="auto">
        <a:xfrm>
          <a:off x="3692769" y="5986096"/>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7</xdr:col>
      <xdr:colOff>461596</xdr:colOff>
      <xdr:row>27</xdr:row>
      <xdr:rowOff>14654</xdr:rowOff>
    </xdr:from>
    <xdr:to>
      <xdr:col>8</xdr:col>
      <xdr:colOff>130419</xdr:colOff>
      <xdr:row>27</xdr:row>
      <xdr:rowOff>167054</xdr:rowOff>
    </xdr:to>
    <xdr:sp macro="" textlink="">
      <xdr:nvSpPr>
        <xdr:cNvPr id="6" name="Text Box 2">
          <a:extLst>
            <a:ext uri="{FF2B5EF4-FFF2-40B4-BE49-F238E27FC236}">
              <a16:creationId xmlns:a16="http://schemas.microsoft.com/office/drawing/2014/main" id="{CC852FA2-95FB-46EE-9280-C41918F264CA}"/>
            </a:ext>
          </a:extLst>
        </xdr:cNvPr>
        <xdr:cNvSpPr txBox="1">
          <a:spLocks noChangeArrowheads="1"/>
        </xdr:cNvSpPr>
      </xdr:nvSpPr>
      <xdr:spPr bwMode="auto">
        <a:xfrm>
          <a:off x="3692769" y="5986096"/>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7</xdr:col>
      <xdr:colOff>461596</xdr:colOff>
      <xdr:row>26</xdr:row>
      <xdr:rowOff>14654</xdr:rowOff>
    </xdr:from>
    <xdr:to>
      <xdr:col>8</xdr:col>
      <xdr:colOff>130419</xdr:colOff>
      <xdr:row>26</xdr:row>
      <xdr:rowOff>167054</xdr:rowOff>
    </xdr:to>
    <xdr:sp macro="" textlink="">
      <xdr:nvSpPr>
        <xdr:cNvPr id="7" name="Text Box 2">
          <a:extLst>
            <a:ext uri="{FF2B5EF4-FFF2-40B4-BE49-F238E27FC236}">
              <a16:creationId xmlns:a16="http://schemas.microsoft.com/office/drawing/2014/main" id="{170C185C-B1BF-4BED-987C-008BF09E927B}"/>
            </a:ext>
          </a:extLst>
        </xdr:cNvPr>
        <xdr:cNvSpPr txBox="1">
          <a:spLocks noChangeArrowheads="1"/>
        </xdr:cNvSpPr>
      </xdr:nvSpPr>
      <xdr:spPr bwMode="auto">
        <a:xfrm>
          <a:off x="3692769" y="5986096"/>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9</xdr:col>
      <xdr:colOff>461596</xdr:colOff>
      <xdr:row>26</xdr:row>
      <xdr:rowOff>14654</xdr:rowOff>
    </xdr:from>
    <xdr:to>
      <xdr:col>10</xdr:col>
      <xdr:colOff>130419</xdr:colOff>
      <xdr:row>26</xdr:row>
      <xdr:rowOff>167054</xdr:rowOff>
    </xdr:to>
    <xdr:sp macro="" textlink="">
      <xdr:nvSpPr>
        <xdr:cNvPr id="8" name="Text Box 2">
          <a:extLst>
            <a:ext uri="{FF2B5EF4-FFF2-40B4-BE49-F238E27FC236}">
              <a16:creationId xmlns:a16="http://schemas.microsoft.com/office/drawing/2014/main" id="{2070FC79-7914-4654-A57A-13FFEA3EE8CE}"/>
            </a:ext>
          </a:extLst>
        </xdr:cNvPr>
        <xdr:cNvSpPr txBox="1">
          <a:spLocks noChangeArrowheads="1"/>
        </xdr:cNvSpPr>
      </xdr:nvSpPr>
      <xdr:spPr bwMode="auto">
        <a:xfrm>
          <a:off x="3692769" y="5986096"/>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9</xdr:col>
      <xdr:colOff>461596</xdr:colOff>
      <xdr:row>27</xdr:row>
      <xdr:rowOff>14654</xdr:rowOff>
    </xdr:from>
    <xdr:to>
      <xdr:col>10</xdr:col>
      <xdr:colOff>130419</xdr:colOff>
      <xdr:row>27</xdr:row>
      <xdr:rowOff>167054</xdr:rowOff>
    </xdr:to>
    <xdr:sp macro="" textlink="">
      <xdr:nvSpPr>
        <xdr:cNvPr id="9" name="Text Box 2">
          <a:extLst>
            <a:ext uri="{FF2B5EF4-FFF2-40B4-BE49-F238E27FC236}">
              <a16:creationId xmlns:a16="http://schemas.microsoft.com/office/drawing/2014/main" id="{66E5B48A-9F3D-4C04-93AE-4018E9AB6CBA}"/>
            </a:ext>
          </a:extLst>
        </xdr:cNvPr>
        <xdr:cNvSpPr txBox="1">
          <a:spLocks noChangeArrowheads="1"/>
        </xdr:cNvSpPr>
      </xdr:nvSpPr>
      <xdr:spPr bwMode="auto">
        <a:xfrm>
          <a:off x="3692769" y="5986096"/>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9</xdr:col>
      <xdr:colOff>461596</xdr:colOff>
      <xdr:row>28</xdr:row>
      <xdr:rowOff>14654</xdr:rowOff>
    </xdr:from>
    <xdr:to>
      <xdr:col>10</xdr:col>
      <xdr:colOff>130419</xdr:colOff>
      <xdr:row>28</xdr:row>
      <xdr:rowOff>167054</xdr:rowOff>
    </xdr:to>
    <xdr:sp macro="" textlink="">
      <xdr:nvSpPr>
        <xdr:cNvPr id="10" name="Text Box 2">
          <a:extLst>
            <a:ext uri="{FF2B5EF4-FFF2-40B4-BE49-F238E27FC236}">
              <a16:creationId xmlns:a16="http://schemas.microsoft.com/office/drawing/2014/main" id="{6D4755CA-966D-4655-8D8D-302A151A2280}"/>
            </a:ext>
          </a:extLst>
        </xdr:cNvPr>
        <xdr:cNvSpPr txBox="1">
          <a:spLocks noChangeArrowheads="1"/>
        </xdr:cNvSpPr>
      </xdr:nvSpPr>
      <xdr:spPr bwMode="auto">
        <a:xfrm>
          <a:off x="3692769" y="5986096"/>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10</xdr:col>
      <xdr:colOff>461596</xdr:colOff>
      <xdr:row>28</xdr:row>
      <xdr:rowOff>14654</xdr:rowOff>
    </xdr:from>
    <xdr:to>
      <xdr:col>11</xdr:col>
      <xdr:colOff>130419</xdr:colOff>
      <xdr:row>28</xdr:row>
      <xdr:rowOff>167054</xdr:rowOff>
    </xdr:to>
    <xdr:sp macro="" textlink="">
      <xdr:nvSpPr>
        <xdr:cNvPr id="11" name="Text Box 2">
          <a:extLst>
            <a:ext uri="{FF2B5EF4-FFF2-40B4-BE49-F238E27FC236}">
              <a16:creationId xmlns:a16="http://schemas.microsoft.com/office/drawing/2014/main" id="{8E98B8EA-8007-4F4B-B08B-5CF4D1C4D5BC}"/>
            </a:ext>
          </a:extLst>
        </xdr:cNvPr>
        <xdr:cNvSpPr txBox="1">
          <a:spLocks noChangeArrowheads="1"/>
        </xdr:cNvSpPr>
      </xdr:nvSpPr>
      <xdr:spPr bwMode="auto">
        <a:xfrm>
          <a:off x="3692769" y="5986096"/>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10</xdr:col>
      <xdr:colOff>461596</xdr:colOff>
      <xdr:row>27</xdr:row>
      <xdr:rowOff>14654</xdr:rowOff>
    </xdr:from>
    <xdr:to>
      <xdr:col>11</xdr:col>
      <xdr:colOff>130419</xdr:colOff>
      <xdr:row>27</xdr:row>
      <xdr:rowOff>167054</xdr:rowOff>
    </xdr:to>
    <xdr:sp macro="" textlink="">
      <xdr:nvSpPr>
        <xdr:cNvPr id="12" name="Text Box 2">
          <a:extLst>
            <a:ext uri="{FF2B5EF4-FFF2-40B4-BE49-F238E27FC236}">
              <a16:creationId xmlns:a16="http://schemas.microsoft.com/office/drawing/2014/main" id="{4661D86B-69BC-4C63-8795-B7FDF70A22E4}"/>
            </a:ext>
          </a:extLst>
        </xdr:cNvPr>
        <xdr:cNvSpPr txBox="1">
          <a:spLocks noChangeArrowheads="1"/>
        </xdr:cNvSpPr>
      </xdr:nvSpPr>
      <xdr:spPr bwMode="auto">
        <a:xfrm>
          <a:off x="3692769" y="5986096"/>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10</xdr:col>
      <xdr:colOff>461596</xdr:colOff>
      <xdr:row>26</xdr:row>
      <xdr:rowOff>14654</xdr:rowOff>
    </xdr:from>
    <xdr:to>
      <xdr:col>11</xdr:col>
      <xdr:colOff>130419</xdr:colOff>
      <xdr:row>26</xdr:row>
      <xdr:rowOff>167054</xdr:rowOff>
    </xdr:to>
    <xdr:sp macro="" textlink="">
      <xdr:nvSpPr>
        <xdr:cNvPr id="13" name="Text Box 2">
          <a:extLst>
            <a:ext uri="{FF2B5EF4-FFF2-40B4-BE49-F238E27FC236}">
              <a16:creationId xmlns:a16="http://schemas.microsoft.com/office/drawing/2014/main" id="{BFFB6F00-89B2-48CB-B657-266B33A02BE9}"/>
            </a:ext>
          </a:extLst>
        </xdr:cNvPr>
        <xdr:cNvSpPr txBox="1">
          <a:spLocks noChangeArrowheads="1"/>
        </xdr:cNvSpPr>
      </xdr:nvSpPr>
      <xdr:spPr bwMode="auto">
        <a:xfrm>
          <a:off x="3692769" y="5986096"/>
          <a:ext cx="247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571500</xdr:colOff>
      <xdr:row>8</xdr:row>
      <xdr:rowOff>0</xdr:rowOff>
    </xdr:from>
    <xdr:to>
      <xdr:col>8</xdr:col>
      <xdr:colOff>361950</xdr:colOff>
      <xdr:row>8</xdr:row>
      <xdr:rowOff>190500</xdr:rowOff>
    </xdr:to>
    <xdr:sp macro="" textlink="">
      <xdr:nvSpPr>
        <xdr:cNvPr id="2" name="Text Box 95">
          <a:extLst>
            <a:ext uri="{FF2B5EF4-FFF2-40B4-BE49-F238E27FC236}">
              <a16:creationId xmlns:a16="http://schemas.microsoft.com/office/drawing/2014/main" id="{FD52F7C2-1BB1-42F9-89E2-F337CF8AB00B}"/>
            </a:ext>
          </a:extLst>
        </xdr:cNvPr>
        <xdr:cNvSpPr txBox="1">
          <a:spLocks noChangeArrowheads="1"/>
        </xdr:cNvSpPr>
      </xdr:nvSpPr>
      <xdr:spPr bwMode="auto">
        <a:xfrm>
          <a:off x="4792980" y="2354580"/>
          <a:ext cx="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endParaRPr lang="de-DE"/>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11</xdr:col>
      <xdr:colOff>485775</xdr:colOff>
      <xdr:row>8</xdr:row>
      <xdr:rowOff>0</xdr:rowOff>
    </xdr:from>
    <xdr:to>
      <xdr:col>12</xdr:col>
      <xdr:colOff>95250</xdr:colOff>
      <xdr:row>8</xdr:row>
      <xdr:rowOff>200025</xdr:rowOff>
    </xdr:to>
    <xdr:sp macro="" textlink="">
      <xdr:nvSpPr>
        <xdr:cNvPr id="2" name="Text Box 131">
          <a:extLst>
            <a:ext uri="{FF2B5EF4-FFF2-40B4-BE49-F238E27FC236}">
              <a16:creationId xmlns:a16="http://schemas.microsoft.com/office/drawing/2014/main" id="{CCA8CB98-908C-405E-A32C-A3A388D8D19C}"/>
            </a:ext>
          </a:extLst>
        </xdr:cNvPr>
        <xdr:cNvSpPr txBox="1">
          <a:spLocks noChangeArrowheads="1"/>
        </xdr:cNvSpPr>
      </xdr:nvSpPr>
      <xdr:spPr bwMode="auto">
        <a:xfrm>
          <a:off x="6438900" y="2354580"/>
          <a:ext cx="106680" cy="19812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8"/>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0" anchor="t" upright="1"/>
        <a:lstStyle/>
        <a:p>
          <a:pPr algn="l" rtl="0">
            <a:defRPr sz="1000"/>
          </a:pPr>
          <a:endParaRPr lang="de-DE"/>
        </a:p>
      </xdr:txBody>
    </xdr:sp>
    <xdr:clientData/>
  </xdr:twoCellAnchor>
  <xdr:twoCellAnchor>
    <xdr:from>
      <xdr:col>2</xdr:col>
      <xdr:colOff>361950</xdr:colOff>
      <xdr:row>11</xdr:row>
      <xdr:rowOff>66675</xdr:rowOff>
    </xdr:from>
    <xdr:to>
      <xdr:col>3</xdr:col>
      <xdr:colOff>9525</xdr:colOff>
      <xdr:row>13</xdr:row>
      <xdr:rowOff>57150</xdr:rowOff>
    </xdr:to>
    <xdr:sp macro="" textlink="">
      <xdr:nvSpPr>
        <xdr:cNvPr id="3" name="Text Box 1">
          <a:extLst>
            <a:ext uri="{FF2B5EF4-FFF2-40B4-BE49-F238E27FC236}">
              <a16:creationId xmlns:a16="http://schemas.microsoft.com/office/drawing/2014/main" id="{2AD1C532-140A-4F8C-BB7E-F6EEB8FBFA36}"/>
            </a:ext>
          </a:extLst>
        </xdr:cNvPr>
        <xdr:cNvSpPr txBox="1">
          <a:spLocks noChangeArrowheads="1"/>
        </xdr:cNvSpPr>
      </xdr:nvSpPr>
      <xdr:spPr bwMode="auto">
        <a:xfrm>
          <a:off x="1356360" y="3238500"/>
          <a:ext cx="137160" cy="3733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de-DE"/>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609600</xdr:colOff>
      <xdr:row>38</xdr:row>
      <xdr:rowOff>0</xdr:rowOff>
    </xdr:from>
    <xdr:to>
      <xdr:col>9</xdr:col>
      <xdr:colOff>790575</xdr:colOff>
      <xdr:row>38</xdr:row>
      <xdr:rowOff>0</xdr:rowOff>
    </xdr:to>
    <xdr:sp macro="" textlink="">
      <xdr:nvSpPr>
        <xdr:cNvPr id="3" name="Text Box 2">
          <a:extLst>
            <a:ext uri="{FF2B5EF4-FFF2-40B4-BE49-F238E27FC236}">
              <a16:creationId xmlns:a16="http://schemas.microsoft.com/office/drawing/2014/main" id="{7BB58335-DD12-4C15-9504-C87CAE6C7409}"/>
            </a:ext>
          </a:extLst>
        </xdr:cNvPr>
        <xdr:cNvSpPr txBox="1">
          <a:spLocks noChangeArrowheads="1"/>
        </xdr:cNvSpPr>
      </xdr:nvSpPr>
      <xdr:spPr bwMode="auto">
        <a:xfrm>
          <a:off x="9267825" y="8496300"/>
          <a:ext cx="1809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700" b="1" i="0" u="none" strike="noStrike" baseline="0">
              <a:solidFill>
                <a:srgbClr val="000000"/>
              </a:solidFill>
              <a:latin typeface="Arial"/>
              <a:cs typeface="Arial"/>
            </a:rPr>
            <a:t>1)</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621723</xdr:colOff>
      <xdr:row>14</xdr:row>
      <xdr:rowOff>11256</xdr:rowOff>
    </xdr:from>
    <xdr:to>
      <xdr:col>2</xdr:col>
      <xdr:colOff>29442</xdr:colOff>
      <xdr:row>15</xdr:row>
      <xdr:rowOff>39831</xdr:rowOff>
    </xdr:to>
    <xdr:sp macro="" textlink="">
      <xdr:nvSpPr>
        <xdr:cNvPr id="3" name="Text Box 2">
          <a:extLst>
            <a:ext uri="{FF2B5EF4-FFF2-40B4-BE49-F238E27FC236}">
              <a16:creationId xmlns:a16="http://schemas.microsoft.com/office/drawing/2014/main" id="{E7B3CF3C-FF26-40EC-9425-F0E3026AEC98}"/>
            </a:ext>
          </a:extLst>
        </xdr:cNvPr>
        <xdr:cNvSpPr txBox="1">
          <a:spLocks noChangeArrowheads="1"/>
        </xdr:cNvSpPr>
      </xdr:nvSpPr>
      <xdr:spPr bwMode="auto">
        <a:xfrm>
          <a:off x="2574348" y="4059381"/>
          <a:ext cx="245919"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4)</a:t>
          </a:r>
        </a:p>
      </xdr:txBody>
    </xdr:sp>
    <xdr:clientData/>
  </xdr:twoCellAnchor>
  <xdr:twoCellAnchor>
    <xdr:from>
      <xdr:col>1</xdr:col>
      <xdr:colOff>627784</xdr:colOff>
      <xdr:row>17</xdr:row>
      <xdr:rowOff>9525</xdr:rowOff>
    </xdr:from>
    <xdr:to>
      <xdr:col>2</xdr:col>
      <xdr:colOff>35503</xdr:colOff>
      <xdr:row>18</xdr:row>
      <xdr:rowOff>38100</xdr:rowOff>
    </xdr:to>
    <xdr:sp macro="" textlink="">
      <xdr:nvSpPr>
        <xdr:cNvPr id="4" name="Text Box 2">
          <a:extLst>
            <a:ext uri="{FF2B5EF4-FFF2-40B4-BE49-F238E27FC236}">
              <a16:creationId xmlns:a16="http://schemas.microsoft.com/office/drawing/2014/main" id="{DD249F63-D6BD-42BB-BDA2-06B1435CFA34}"/>
            </a:ext>
          </a:extLst>
        </xdr:cNvPr>
        <xdr:cNvSpPr txBox="1">
          <a:spLocks noChangeArrowheads="1"/>
        </xdr:cNvSpPr>
      </xdr:nvSpPr>
      <xdr:spPr bwMode="auto">
        <a:xfrm>
          <a:off x="2580409" y="4629150"/>
          <a:ext cx="245919"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1</xdr:col>
      <xdr:colOff>638174</xdr:colOff>
      <xdr:row>20</xdr:row>
      <xdr:rowOff>17318</xdr:rowOff>
    </xdr:from>
    <xdr:to>
      <xdr:col>2</xdr:col>
      <xdr:colOff>45893</xdr:colOff>
      <xdr:row>21</xdr:row>
      <xdr:rowOff>45893</xdr:rowOff>
    </xdr:to>
    <xdr:sp macro="" textlink="">
      <xdr:nvSpPr>
        <xdr:cNvPr id="5" name="Text Box 2">
          <a:extLst>
            <a:ext uri="{FF2B5EF4-FFF2-40B4-BE49-F238E27FC236}">
              <a16:creationId xmlns:a16="http://schemas.microsoft.com/office/drawing/2014/main" id="{561025E5-D6DA-47B3-8521-A155C162AF03}"/>
            </a:ext>
          </a:extLst>
        </xdr:cNvPr>
        <xdr:cNvSpPr txBox="1">
          <a:spLocks noChangeArrowheads="1"/>
        </xdr:cNvSpPr>
      </xdr:nvSpPr>
      <xdr:spPr bwMode="auto">
        <a:xfrm>
          <a:off x="2590799" y="5208443"/>
          <a:ext cx="245919"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1</xdr:col>
      <xdr:colOff>632113</xdr:colOff>
      <xdr:row>23</xdr:row>
      <xdr:rowOff>2598</xdr:rowOff>
    </xdr:from>
    <xdr:to>
      <xdr:col>2</xdr:col>
      <xdr:colOff>39832</xdr:colOff>
      <xdr:row>24</xdr:row>
      <xdr:rowOff>31173</xdr:rowOff>
    </xdr:to>
    <xdr:sp macro="" textlink="">
      <xdr:nvSpPr>
        <xdr:cNvPr id="6" name="Text Box 2">
          <a:extLst>
            <a:ext uri="{FF2B5EF4-FFF2-40B4-BE49-F238E27FC236}">
              <a16:creationId xmlns:a16="http://schemas.microsoft.com/office/drawing/2014/main" id="{02F48CEF-72D9-48E5-BE0E-2CE3362BB5A2}"/>
            </a:ext>
          </a:extLst>
        </xdr:cNvPr>
        <xdr:cNvSpPr txBox="1">
          <a:spLocks noChangeArrowheads="1"/>
        </xdr:cNvSpPr>
      </xdr:nvSpPr>
      <xdr:spPr bwMode="auto">
        <a:xfrm>
          <a:off x="2584738" y="5765223"/>
          <a:ext cx="245919"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1</xdr:col>
      <xdr:colOff>645102</xdr:colOff>
      <xdr:row>24</xdr:row>
      <xdr:rowOff>13855</xdr:rowOff>
    </xdr:from>
    <xdr:to>
      <xdr:col>2</xdr:col>
      <xdr:colOff>52821</xdr:colOff>
      <xdr:row>25</xdr:row>
      <xdr:rowOff>42430</xdr:rowOff>
    </xdr:to>
    <xdr:sp macro="" textlink="">
      <xdr:nvSpPr>
        <xdr:cNvPr id="7" name="Text Box 2">
          <a:extLst>
            <a:ext uri="{FF2B5EF4-FFF2-40B4-BE49-F238E27FC236}">
              <a16:creationId xmlns:a16="http://schemas.microsoft.com/office/drawing/2014/main" id="{7D4A67C2-5338-4602-B696-2AEB18D3F1F8}"/>
            </a:ext>
          </a:extLst>
        </xdr:cNvPr>
        <xdr:cNvSpPr txBox="1">
          <a:spLocks noChangeArrowheads="1"/>
        </xdr:cNvSpPr>
      </xdr:nvSpPr>
      <xdr:spPr bwMode="auto">
        <a:xfrm>
          <a:off x="2597727" y="5966980"/>
          <a:ext cx="245919"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1</xdr:col>
      <xdr:colOff>645968</xdr:colOff>
      <xdr:row>26</xdr:row>
      <xdr:rowOff>0</xdr:rowOff>
    </xdr:from>
    <xdr:to>
      <xdr:col>2</xdr:col>
      <xdr:colOff>53687</xdr:colOff>
      <xdr:row>27</xdr:row>
      <xdr:rowOff>28575</xdr:rowOff>
    </xdr:to>
    <xdr:sp macro="" textlink="">
      <xdr:nvSpPr>
        <xdr:cNvPr id="8" name="Text Box 2">
          <a:extLst>
            <a:ext uri="{FF2B5EF4-FFF2-40B4-BE49-F238E27FC236}">
              <a16:creationId xmlns:a16="http://schemas.microsoft.com/office/drawing/2014/main" id="{3B89916C-524F-48A6-A3AA-F24BE7BC0D3F}"/>
            </a:ext>
          </a:extLst>
        </xdr:cNvPr>
        <xdr:cNvSpPr txBox="1">
          <a:spLocks noChangeArrowheads="1"/>
        </xdr:cNvSpPr>
      </xdr:nvSpPr>
      <xdr:spPr bwMode="auto">
        <a:xfrm>
          <a:off x="2598593" y="6334125"/>
          <a:ext cx="245919"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1</xdr:col>
      <xdr:colOff>632114</xdr:colOff>
      <xdr:row>25</xdr:row>
      <xdr:rowOff>8659</xdr:rowOff>
    </xdr:from>
    <xdr:to>
      <xdr:col>2</xdr:col>
      <xdr:colOff>39833</xdr:colOff>
      <xdr:row>26</xdr:row>
      <xdr:rowOff>37234</xdr:rowOff>
    </xdr:to>
    <xdr:sp macro="" textlink="">
      <xdr:nvSpPr>
        <xdr:cNvPr id="10" name="Text Box 2">
          <a:extLst>
            <a:ext uri="{FF2B5EF4-FFF2-40B4-BE49-F238E27FC236}">
              <a16:creationId xmlns:a16="http://schemas.microsoft.com/office/drawing/2014/main" id="{3EFE878E-3575-4E36-AA9E-36F5B699D020}"/>
            </a:ext>
          </a:extLst>
        </xdr:cNvPr>
        <xdr:cNvSpPr txBox="1">
          <a:spLocks noChangeArrowheads="1"/>
        </xdr:cNvSpPr>
      </xdr:nvSpPr>
      <xdr:spPr bwMode="auto">
        <a:xfrm>
          <a:off x="2589069" y="6156614"/>
          <a:ext cx="2476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1</xdr:col>
      <xdr:colOff>623454</xdr:colOff>
      <xdr:row>19</xdr:row>
      <xdr:rowOff>8659</xdr:rowOff>
    </xdr:from>
    <xdr:to>
      <xdr:col>2</xdr:col>
      <xdr:colOff>31173</xdr:colOff>
      <xdr:row>20</xdr:row>
      <xdr:rowOff>37234</xdr:rowOff>
    </xdr:to>
    <xdr:sp macro="" textlink="">
      <xdr:nvSpPr>
        <xdr:cNvPr id="11" name="Text Box 2">
          <a:extLst>
            <a:ext uri="{FF2B5EF4-FFF2-40B4-BE49-F238E27FC236}">
              <a16:creationId xmlns:a16="http://schemas.microsoft.com/office/drawing/2014/main" id="{16E9DA7D-D338-4BBF-BEC2-EC8CC76223F0}"/>
            </a:ext>
          </a:extLst>
        </xdr:cNvPr>
        <xdr:cNvSpPr txBox="1">
          <a:spLocks noChangeArrowheads="1"/>
        </xdr:cNvSpPr>
      </xdr:nvSpPr>
      <xdr:spPr bwMode="auto">
        <a:xfrm>
          <a:off x="2580409" y="5013614"/>
          <a:ext cx="2476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3)</a:t>
          </a:r>
        </a:p>
      </xdr:txBody>
    </xdr:sp>
    <xdr:clientData/>
  </xdr:twoCellAnchor>
  <xdr:twoCellAnchor>
    <xdr:from>
      <xdr:col>1</xdr:col>
      <xdr:colOff>623455</xdr:colOff>
      <xdr:row>18</xdr:row>
      <xdr:rowOff>8659</xdr:rowOff>
    </xdr:from>
    <xdr:to>
      <xdr:col>2</xdr:col>
      <xdr:colOff>31174</xdr:colOff>
      <xdr:row>19</xdr:row>
      <xdr:rowOff>37233</xdr:rowOff>
    </xdr:to>
    <xdr:sp macro="" textlink="">
      <xdr:nvSpPr>
        <xdr:cNvPr id="12" name="Text Box 2">
          <a:extLst>
            <a:ext uri="{FF2B5EF4-FFF2-40B4-BE49-F238E27FC236}">
              <a16:creationId xmlns:a16="http://schemas.microsoft.com/office/drawing/2014/main" id="{C7ADFEDA-0140-48E2-AA9B-2A7A97A63E1F}"/>
            </a:ext>
          </a:extLst>
        </xdr:cNvPr>
        <xdr:cNvSpPr txBox="1">
          <a:spLocks noChangeArrowheads="1"/>
        </xdr:cNvSpPr>
      </xdr:nvSpPr>
      <xdr:spPr bwMode="auto">
        <a:xfrm>
          <a:off x="2580410" y="4996295"/>
          <a:ext cx="247650" cy="2537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5)</a:t>
          </a:r>
        </a:p>
      </xdr:txBody>
    </xdr:sp>
    <xdr:clientData/>
  </xdr:twoCellAnchor>
  <xdr:twoCellAnchor>
    <xdr:from>
      <xdr:col>1</xdr:col>
      <xdr:colOff>632114</xdr:colOff>
      <xdr:row>22</xdr:row>
      <xdr:rowOff>25977</xdr:rowOff>
    </xdr:from>
    <xdr:to>
      <xdr:col>2</xdr:col>
      <xdr:colOff>39833</xdr:colOff>
      <xdr:row>23</xdr:row>
      <xdr:rowOff>54553</xdr:rowOff>
    </xdr:to>
    <xdr:sp macro="" textlink="">
      <xdr:nvSpPr>
        <xdr:cNvPr id="13" name="Text Box 2">
          <a:extLst>
            <a:ext uri="{FF2B5EF4-FFF2-40B4-BE49-F238E27FC236}">
              <a16:creationId xmlns:a16="http://schemas.microsoft.com/office/drawing/2014/main" id="{EDCE4C71-8238-4A87-99B9-C6189C527075}"/>
            </a:ext>
          </a:extLst>
        </xdr:cNvPr>
        <xdr:cNvSpPr txBox="1">
          <a:spLocks noChangeArrowheads="1"/>
        </xdr:cNvSpPr>
      </xdr:nvSpPr>
      <xdr:spPr bwMode="auto">
        <a:xfrm>
          <a:off x="2589069" y="5914159"/>
          <a:ext cx="247650" cy="253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1" i="0" u="none" strike="noStrike" baseline="0">
              <a:solidFill>
                <a:srgbClr val="000000"/>
              </a:solidFill>
              <a:latin typeface="Arial"/>
              <a:cs typeface="Arial"/>
            </a:rPr>
            <a:t>6)</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200025</xdr:colOff>
      <xdr:row>8</xdr:row>
      <xdr:rowOff>9525</xdr:rowOff>
    </xdr:from>
    <xdr:to>
      <xdr:col>5</xdr:col>
      <xdr:colOff>447675</xdr:colOff>
      <xdr:row>8</xdr:row>
      <xdr:rowOff>228600</xdr:rowOff>
    </xdr:to>
    <xdr:sp macro="" textlink="">
      <xdr:nvSpPr>
        <xdr:cNvPr id="2" name="Text Box 2">
          <a:extLst>
            <a:ext uri="{FF2B5EF4-FFF2-40B4-BE49-F238E27FC236}">
              <a16:creationId xmlns:a16="http://schemas.microsoft.com/office/drawing/2014/main" id="{C507575B-89D0-409E-B8E3-C1BDF3D4334F}"/>
            </a:ext>
          </a:extLst>
        </xdr:cNvPr>
        <xdr:cNvSpPr txBox="1">
          <a:spLocks noChangeArrowheads="1"/>
        </xdr:cNvSpPr>
      </xdr:nvSpPr>
      <xdr:spPr bwMode="auto">
        <a:xfrm>
          <a:off x="5934075" y="2333625"/>
          <a:ext cx="2476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endParaRPr lang="de-DE" sz="700" b="0" i="0" u="none" strike="noStrike" baseline="0">
            <a:solidFill>
              <a:srgbClr val="000000"/>
            </a:solidFill>
            <a:latin typeface="Arial"/>
            <a:cs typeface="Arial"/>
          </a:endParaRPr>
        </a:p>
      </xdr:txBody>
    </xdr:sp>
    <xdr:clientData/>
  </xdr:twoCellAnchor>
  <xdr:twoCellAnchor>
    <xdr:from>
      <xdr:col>1</xdr:col>
      <xdr:colOff>723900</xdr:colOff>
      <xdr:row>16</xdr:row>
      <xdr:rowOff>0</xdr:rowOff>
    </xdr:from>
    <xdr:to>
      <xdr:col>2</xdr:col>
      <xdr:colOff>47625</xdr:colOff>
      <xdr:row>17</xdr:row>
      <xdr:rowOff>28575</xdr:rowOff>
    </xdr:to>
    <xdr:sp macro="" textlink="">
      <xdr:nvSpPr>
        <xdr:cNvPr id="3" name="Text Box 2">
          <a:extLst>
            <a:ext uri="{FF2B5EF4-FFF2-40B4-BE49-F238E27FC236}">
              <a16:creationId xmlns:a16="http://schemas.microsoft.com/office/drawing/2014/main" id="{611B5A40-621B-45A5-8005-06A66E4BF564}"/>
            </a:ext>
          </a:extLst>
        </xdr:cNvPr>
        <xdr:cNvSpPr txBox="1">
          <a:spLocks noChangeArrowheads="1"/>
        </xdr:cNvSpPr>
      </xdr:nvSpPr>
      <xdr:spPr bwMode="auto">
        <a:xfrm>
          <a:off x="2676525" y="4905375"/>
          <a:ext cx="2476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3)</a:t>
          </a:r>
        </a:p>
      </xdr:txBody>
    </xdr:sp>
    <xdr:clientData/>
  </xdr:twoCellAnchor>
  <xdr:twoCellAnchor>
    <xdr:from>
      <xdr:col>1</xdr:col>
      <xdr:colOff>733425</xdr:colOff>
      <xdr:row>18</xdr:row>
      <xdr:rowOff>0</xdr:rowOff>
    </xdr:from>
    <xdr:to>
      <xdr:col>2</xdr:col>
      <xdr:colOff>57150</xdr:colOff>
      <xdr:row>19</xdr:row>
      <xdr:rowOff>57150</xdr:rowOff>
    </xdr:to>
    <xdr:sp macro="" textlink="">
      <xdr:nvSpPr>
        <xdr:cNvPr id="4" name="Text Box 2">
          <a:extLst>
            <a:ext uri="{FF2B5EF4-FFF2-40B4-BE49-F238E27FC236}">
              <a16:creationId xmlns:a16="http://schemas.microsoft.com/office/drawing/2014/main" id="{6DC2D28F-CDB6-4D12-9C7B-1E6AF938240A}"/>
            </a:ext>
          </a:extLst>
        </xdr:cNvPr>
        <xdr:cNvSpPr txBox="1">
          <a:spLocks noChangeArrowheads="1"/>
        </xdr:cNvSpPr>
      </xdr:nvSpPr>
      <xdr:spPr bwMode="auto">
        <a:xfrm>
          <a:off x="2686050" y="5314950"/>
          <a:ext cx="2476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3)</a:t>
          </a:r>
        </a:p>
      </xdr:txBody>
    </xdr:sp>
    <xdr:clientData/>
  </xdr:twoCellAnchor>
  <xdr:twoCellAnchor>
    <xdr:from>
      <xdr:col>1</xdr:col>
      <xdr:colOff>752475</xdr:colOff>
      <xdr:row>22</xdr:row>
      <xdr:rowOff>9525</xdr:rowOff>
    </xdr:from>
    <xdr:to>
      <xdr:col>2</xdr:col>
      <xdr:colOff>76200</xdr:colOff>
      <xdr:row>23</xdr:row>
      <xdr:rowOff>38100</xdr:rowOff>
    </xdr:to>
    <xdr:sp macro="" textlink="">
      <xdr:nvSpPr>
        <xdr:cNvPr id="6" name="Text Box 2">
          <a:extLst>
            <a:ext uri="{FF2B5EF4-FFF2-40B4-BE49-F238E27FC236}">
              <a16:creationId xmlns:a16="http://schemas.microsoft.com/office/drawing/2014/main" id="{0388D455-8475-4B40-BA56-FA73F2470377}"/>
            </a:ext>
          </a:extLst>
        </xdr:cNvPr>
        <xdr:cNvSpPr txBox="1">
          <a:spLocks noChangeArrowheads="1"/>
        </xdr:cNvSpPr>
      </xdr:nvSpPr>
      <xdr:spPr bwMode="auto">
        <a:xfrm>
          <a:off x="2705100" y="6057900"/>
          <a:ext cx="2476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3)</a:t>
          </a:r>
        </a:p>
      </xdr:txBody>
    </xdr:sp>
    <xdr:clientData/>
  </xdr:twoCellAnchor>
  <xdr:twoCellAnchor>
    <xdr:from>
      <xdr:col>1</xdr:col>
      <xdr:colOff>752475</xdr:colOff>
      <xdr:row>23</xdr:row>
      <xdr:rowOff>28575</xdr:rowOff>
    </xdr:from>
    <xdr:to>
      <xdr:col>2</xdr:col>
      <xdr:colOff>76200</xdr:colOff>
      <xdr:row>24</xdr:row>
      <xdr:rowOff>57150</xdr:rowOff>
    </xdr:to>
    <xdr:sp macro="" textlink="">
      <xdr:nvSpPr>
        <xdr:cNvPr id="7" name="Text Box 2">
          <a:extLst>
            <a:ext uri="{FF2B5EF4-FFF2-40B4-BE49-F238E27FC236}">
              <a16:creationId xmlns:a16="http://schemas.microsoft.com/office/drawing/2014/main" id="{BB1A4174-1574-45C5-93B3-935674987475}"/>
            </a:ext>
          </a:extLst>
        </xdr:cNvPr>
        <xdr:cNvSpPr txBox="1">
          <a:spLocks noChangeArrowheads="1"/>
        </xdr:cNvSpPr>
      </xdr:nvSpPr>
      <xdr:spPr bwMode="auto">
        <a:xfrm>
          <a:off x="2705100" y="6267450"/>
          <a:ext cx="2476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3)</a:t>
          </a:r>
        </a:p>
      </xdr:txBody>
    </xdr:sp>
    <xdr:clientData/>
  </xdr:twoCellAnchor>
  <xdr:twoCellAnchor>
    <xdr:from>
      <xdr:col>1</xdr:col>
      <xdr:colOff>762000</xdr:colOff>
      <xdr:row>25</xdr:row>
      <xdr:rowOff>9525</xdr:rowOff>
    </xdr:from>
    <xdr:to>
      <xdr:col>2</xdr:col>
      <xdr:colOff>85725</xdr:colOff>
      <xdr:row>26</xdr:row>
      <xdr:rowOff>38100</xdr:rowOff>
    </xdr:to>
    <xdr:sp macro="" textlink="">
      <xdr:nvSpPr>
        <xdr:cNvPr id="8" name="Text Box 2">
          <a:extLst>
            <a:ext uri="{FF2B5EF4-FFF2-40B4-BE49-F238E27FC236}">
              <a16:creationId xmlns:a16="http://schemas.microsoft.com/office/drawing/2014/main" id="{D73FB194-2867-4D1A-A1B2-35531E0D2CCB}"/>
            </a:ext>
          </a:extLst>
        </xdr:cNvPr>
        <xdr:cNvSpPr txBox="1">
          <a:spLocks noChangeArrowheads="1"/>
        </xdr:cNvSpPr>
      </xdr:nvSpPr>
      <xdr:spPr bwMode="auto">
        <a:xfrm>
          <a:off x="2714625" y="6629400"/>
          <a:ext cx="2476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3)</a:t>
          </a:r>
        </a:p>
      </xdr:txBody>
    </xdr:sp>
    <xdr:clientData/>
  </xdr:twoCellAnchor>
  <xdr:twoCellAnchor>
    <xdr:from>
      <xdr:col>1</xdr:col>
      <xdr:colOff>714375</xdr:colOff>
      <xdr:row>13</xdr:row>
      <xdr:rowOff>19050</xdr:rowOff>
    </xdr:from>
    <xdr:to>
      <xdr:col>2</xdr:col>
      <xdr:colOff>38100</xdr:colOff>
      <xdr:row>14</xdr:row>
      <xdr:rowOff>47625</xdr:rowOff>
    </xdr:to>
    <xdr:sp macro="" textlink="">
      <xdr:nvSpPr>
        <xdr:cNvPr id="9" name="Text Box 2">
          <a:extLst>
            <a:ext uri="{FF2B5EF4-FFF2-40B4-BE49-F238E27FC236}">
              <a16:creationId xmlns:a16="http://schemas.microsoft.com/office/drawing/2014/main" id="{3B51EFB1-B7E4-4E4A-950F-81A141961A02}"/>
            </a:ext>
          </a:extLst>
        </xdr:cNvPr>
        <xdr:cNvSpPr txBox="1">
          <a:spLocks noChangeArrowheads="1"/>
        </xdr:cNvSpPr>
      </xdr:nvSpPr>
      <xdr:spPr bwMode="auto">
        <a:xfrm>
          <a:off x="2667000" y="4352925"/>
          <a:ext cx="2476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4)</a:t>
          </a:r>
        </a:p>
      </xdr:txBody>
    </xdr:sp>
    <xdr:clientData/>
  </xdr:twoCellAnchor>
  <xdr:twoCellAnchor>
    <xdr:from>
      <xdr:col>1</xdr:col>
      <xdr:colOff>752475</xdr:colOff>
      <xdr:row>24</xdr:row>
      <xdr:rowOff>38100</xdr:rowOff>
    </xdr:from>
    <xdr:to>
      <xdr:col>2</xdr:col>
      <xdr:colOff>76200</xdr:colOff>
      <xdr:row>25</xdr:row>
      <xdr:rowOff>66675</xdr:rowOff>
    </xdr:to>
    <xdr:sp macro="" textlink="">
      <xdr:nvSpPr>
        <xdr:cNvPr id="10" name="Text Box 2">
          <a:extLst>
            <a:ext uri="{FF2B5EF4-FFF2-40B4-BE49-F238E27FC236}">
              <a16:creationId xmlns:a16="http://schemas.microsoft.com/office/drawing/2014/main" id="{85914A5D-7708-490D-AD3E-D3C65FE4169B}"/>
            </a:ext>
          </a:extLst>
        </xdr:cNvPr>
        <xdr:cNvSpPr txBox="1">
          <a:spLocks noChangeArrowheads="1"/>
        </xdr:cNvSpPr>
      </xdr:nvSpPr>
      <xdr:spPr bwMode="auto">
        <a:xfrm>
          <a:off x="2705100" y="6467475"/>
          <a:ext cx="2476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3)</a:t>
          </a:r>
        </a:p>
      </xdr:txBody>
    </xdr:sp>
    <xdr:clientData/>
  </xdr:twoCellAnchor>
  <xdr:twoCellAnchor>
    <xdr:from>
      <xdr:col>1</xdr:col>
      <xdr:colOff>733425</xdr:colOff>
      <xdr:row>19</xdr:row>
      <xdr:rowOff>38100</xdr:rowOff>
    </xdr:from>
    <xdr:to>
      <xdr:col>2</xdr:col>
      <xdr:colOff>104775</xdr:colOff>
      <xdr:row>20</xdr:row>
      <xdr:rowOff>114300</xdr:rowOff>
    </xdr:to>
    <xdr:sp macro="" textlink="">
      <xdr:nvSpPr>
        <xdr:cNvPr id="11" name="Text Box 2">
          <a:extLst>
            <a:ext uri="{FF2B5EF4-FFF2-40B4-BE49-F238E27FC236}">
              <a16:creationId xmlns:a16="http://schemas.microsoft.com/office/drawing/2014/main" id="{9DDDFEFE-67A6-4534-A641-B512F494BAAB}"/>
            </a:ext>
          </a:extLst>
        </xdr:cNvPr>
        <xdr:cNvSpPr txBox="1">
          <a:spLocks noChangeArrowheads="1"/>
        </xdr:cNvSpPr>
      </xdr:nvSpPr>
      <xdr:spPr bwMode="auto">
        <a:xfrm>
          <a:off x="2686050" y="5514975"/>
          <a:ext cx="2952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2)</a:t>
          </a:r>
        </a:p>
      </xdr:txBody>
    </xdr:sp>
    <xdr:clientData/>
  </xdr:twoCellAnchor>
  <xdr:twoCellAnchor>
    <xdr:from>
      <xdr:col>1</xdr:col>
      <xdr:colOff>718705</xdr:colOff>
      <xdr:row>17</xdr:row>
      <xdr:rowOff>0</xdr:rowOff>
    </xdr:from>
    <xdr:to>
      <xdr:col>2</xdr:col>
      <xdr:colOff>42430</xdr:colOff>
      <xdr:row>18</xdr:row>
      <xdr:rowOff>28574</xdr:rowOff>
    </xdr:to>
    <xdr:sp macro="" textlink="">
      <xdr:nvSpPr>
        <xdr:cNvPr id="12" name="Text Box 2">
          <a:extLst>
            <a:ext uri="{FF2B5EF4-FFF2-40B4-BE49-F238E27FC236}">
              <a16:creationId xmlns:a16="http://schemas.microsoft.com/office/drawing/2014/main" id="{35691C30-490F-401E-8F81-23519BFB7573}"/>
            </a:ext>
          </a:extLst>
        </xdr:cNvPr>
        <xdr:cNvSpPr txBox="1">
          <a:spLocks noChangeArrowheads="1"/>
        </xdr:cNvSpPr>
      </xdr:nvSpPr>
      <xdr:spPr bwMode="auto">
        <a:xfrm>
          <a:off x="2675660" y="5264727"/>
          <a:ext cx="250247" cy="2537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6)</a:t>
          </a:r>
        </a:p>
      </xdr:txBody>
    </xdr:sp>
    <xdr:clientData/>
  </xdr:twoCellAnchor>
  <xdr:twoCellAnchor>
    <xdr:from>
      <xdr:col>1</xdr:col>
      <xdr:colOff>744682</xdr:colOff>
      <xdr:row>21</xdr:row>
      <xdr:rowOff>17319</xdr:rowOff>
    </xdr:from>
    <xdr:to>
      <xdr:col>2</xdr:col>
      <xdr:colOff>68407</xdr:colOff>
      <xdr:row>22</xdr:row>
      <xdr:rowOff>45894</xdr:rowOff>
    </xdr:to>
    <xdr:sp macro="" textlink="">
      <xdr:nvSpPr>
        <xdr:cNvPr id="13" name="Text Box 2">
          <a:extLst>
            <a:ext uri="{FF2B5EF4-FFF2-40B4-BE49-F238E27FC236}">
              <a16:creationId xmlns:a16="http://schemas.microsoft.com/office/drawing/2014/main" id="{10478B92-55DC-4A12-B3E3-FAC22446CAC3}"/>
            </a:ext>
          </a:extLst>
        </xdr:cNvPr>
        <xdr:cNvSpPr txBox="1">
          <a:spLocks noChangeArrowheads="1"/>
        </xdr:cNvSpPr>
      </xdr:nvSpPr>
      <xdr:spPr bwMode="auto">
        <a:xfrm>
          <a:off x="2701637" y="6182592"/>
          <a:ext cx="250247" cy="2537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Arial"/>
              <a:cs typeface="Arial"/>
            </a:rPr>
            <a:t>5)</a:t>
          </a:r>
        </a:p>
      </xdr:txBody>
    </xdr:sp>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80000" mc:Ignorable="a14" a14:legacySpreadsheetColorIndex="8"/>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80000" mc:Ignorable="a14" a14:legacySpreadsheetColorIndex="8"/>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A9696-14CB-4A19-979A-7226CF20EF5A}">
  <dimension ref="A1:V41"/>
  <sheetViews>
    <sheetView tabSelected="1" zoomScale="120" zoomScaleNormal="120" zoomScaleSheetLayoutView="100" workbookViewId="0"/>
  </sheetViews>
  <sheetFormatPr baseColWidth="10" defaultColWidth="11.5546875" defaultRowHeight="15" x14ac:dyDescent="0.2"/>
  <cols>
    <col min="1" max="1" width="22.77734375" style="31" customWidth="1"/>
    <col min="2" max="3" width="11.33203125" style="31" customWidth="1"/>
    <col min="4" max="4" width="10.77734375" style="31" customWidth="1"/>
    <col min="5" max="11" width="11.33203125" style="31" customWidth="1"/>
    <col min="12" max="16384" width="11.5546875" style="31"/>
  </cols>
  <sheetData>
    <row r="1" spans="1:12" ht="22.15" customHeight="1" x14ac:dyDescent="0.2">
      <c r="K1" s="32"/>
    </row>
    <row r="2" spans="1:12" ht="22.15" customHeight="1" x14ac:dyDescent="0.2">
      <c r="K2" s="32"/>
    </row>
    <row r="3" spans="1:12" ht="22.15" customHeight="1" x14ac:dyDescent="0.2">
      <c r="K3" s="32"/>
    </row>
    <row r="4" spans="1:12" ht="22.15" customHeight="1" x14ac:dyDescent="0.2"/>
    <row r="5" spans="1:12" ht="22.15" customHeight="1" x14ac:dyDescent="0.2">
      <c r="A5" s="33"/>
      <c r="B5" s="33"/>
      <c r="C5" s="33"/>
      <c r="D5" s="33"/>
      <c r="E5" s="33"/>
      <c r="F5" s="33"/>
      <c r="G5" s="33"/>
      <c r="H5" s="33"/>
    </row>
    <row r="6" spans="1:12" ht="22.15" customHeight="1" x14ac:dyDescent="0.2">
      <c r="A6" s="33"/>
      <c r="B6" s="33"/>
      <c r="C6" s="33"/>
      <c r="D6" s="33"/>
      <c r="E6" s="33"/>
      <c r="F6" s="33"/>
      <c r="G6" s="33"/>
      <c r="H6" s="33"/>
    </row>
    <row r="7" spans="1:12" s="33" customFormat="1" ht="26.1" customHeight="1" x14ac:dyDescent="0.2">
      <c r="A7" s="34" t="s">
        <v>262</v>
      </c>
    </row>
    <row r="8" spans="1:12" s="33" customFormat="1" ht="22.15" customHeight="1" x14ac:dyDescent="0.2">
      <c r="A8" s="34"/>
    </row>
    <row r="9" spans="1:12" s="33" customFormat="1" ht="26.1" customHeight="1" x14ac:dyDescent="0.2">
      <c r="A9" s="34" t="s">
        <v>0</v>
      </c>
      <c r="B9" s="34" t="s">
        <v>234</v>
      </c>
    </row>
    <row r="10" spans="1:12" s="33" customFormat="1" ht="25.5" customHeight="1" x14ac:dyDescent="0.2">
      <c r="B10" s="34" t="s">
        <v>73</v>
      </c>
    </row>
    <row r="11" spans="1:12" s="35" customFormat="1" ht="22.15" customHeight="1" x14ac:dyDescent="0.2">
      <c r="A11" s="33"/>
      <c r="B11" s="33"/>
      <c r="C11" s="33"/>
      <c r="D11" s="33"/>
      <c r="E11" s="33"/>
      <c r="F11" s="33"/>
      <c r="G11" s="33"/>
      <c r="H11" s="33"/>
    </row>
    <row r="12" spans="1:12" s="36" customFormat="1" ht="31.5" customHeight="1" x14ac:dyDescent="0.2">
      <c r="A12" s="842" t="s">
        <v>11</v>
      </c>
      <c r="B12" s="846" t="s">
        <v>12</v>
      </c>
      <c r="C12" s="847"/>
      <c r="D12" s="848" t="s">
        <v>13</v>
      </c>
      <c r="E12" s="849"/>
      <c r="F12" s="846" t="s">
        <v>162</v>
      </c>
      <c r="G12" s="847"/>
      <c r="H12" s="848" t="s">
        <v>163</v>
      </c>
      <c r="I12" s="849"/>
      <c r="J12" s="850" t="s">
        <v>164</v>
      </c>
      <c r="K12" s="845"/>
    </row>
    <row r="13" spans="1:12" s="36" customFormat="1" ht="14.25" x14ac:dyDescent="0.2">
      <c r="A13" s="842"/>
      <c r="B13" s="838" t="s">
        <v>28</v>
      </c>
      <c r="C13" s="839" t="s">
        <v>281</v>
      </c>
      <c r="D13" s="838" t="s">
        <v>28</v>
      </c>
      <c r="E13" s="841" t="s">
        <v>281</v>
      </c>
      <c r="F13" s="838" t="s">
        <v>28</v>
      </c>
      <c r="G13" s="839" t="s">
        <v>281</v>
      </c>
      <c r="H13" s="838" t="s">
        <v>28</v>
      </c>
      <c r="I13" s="841" t="s">
        <v>281</v>
      </c>
      <c r="J13" s="838" t="s">
        <v>28</v>
      </c>
      <c r="K13" s="844" t="s">
        <v>281</v>
      </c>
    </row>
    <row r="14" spans="1:12" s="36" customFormat="1" ht="19.5" customHeight="1" x14ac:dyDescent="0.2">
      <c r="A14" s="842"/>
      <c r="B14" s="838"/>
      <c r="C14" s="840"/>
      <c r="D14" s="838"/>
      <c r="E14" s="842"/>
      <c r="F14" s="838"/>
      <c r="G14" s="840"/>
      <c r="H14" s="838"/>
      <c r="I14" s="842"/>
      <c r="J14" s="838"/>
      <c r="K14" s="845"/>
      <c r="L14" s="252"/>
    </row>
    <row r="15" spans="1:12" s="42" customFormat="1" ht="18" customHeight="1" thickBot="1" x14ac:dyDescent="0.25">
      <c r="A15" s="37">
        <v>1</v>
      </c>
      <c r="B15" s="38" t="s">
        <v>1</v>
      </c>
      <c r="C15" s="39" t="s">
        <v>2</v>
      </c>
      <c r="D15" s="40" t="s">
        <v>3</v>
      </c>
      <c r="E15" s="37" t="s">
        <v>4</v>
      </c>
      <c r="F15" s="38" t="s">
        <v>5</v>
      </c>
      <c r="G15" s="39" t="s">
        <v>6</v>
      </c>
      <c r="H15" s="40" t="s">
        <v>7</v>
      </c>
      <c r="I15" s="37" t="s">
        <v>8</v>
      </c>
      <c r="J15" s="38" t="s">
        <v>9</v>
      </c>
      <c r="K15" s="41" t="s">
        <v>10</v>
      </c>
    </row>
    <row r="16" spans="1:12" s="42" customFormat="1" ht="18" customHeight="1" thickTop="1" x14ac:dyDescent="0.2">
      <c r="A16" s="43" t="s">
        <v>166</v>
      </c>
      <c r="B16" s="44">
        <v>1057</v>
      </c>
      <c r="C16" s="785">
        <v>0</v>
      </c>
      <c r="D16" s="46">
        <v>4192.5969999999998</v>
      </c>
      <c r="E16" s="786">
        <v>-30.96</v>
      </c>
      <c r="F16" s="47">
        <v>10065.084000000001</v>
      </c>
      <c r="G16" s="787">
        <v>34.75</v>
      </c>
      <c r="H16" s="46">
        <v>12090.663</v>
      </c>
      <c r="I16" s="786">
        <v>-14.004</v>
      </c>
      <c r="J16" s="758">
        <f t="shared" ref="J16:K19" si="0">B16+D16+F16+H16</f>
        <v>27405.344000000001</v>
      </c>
      <c r="K16" s="807">
        <f>C16+E16+G16+I16</f>
        <v>-10.214</v>
      </c>
    </row>
    <row r="17" spans="1:22" s="42" customFormat="1" ht="18" customHeight="1" x14ac:dyDescent="0.2">
      <c r="A17" s="48" t="s">
        <v>112</v>
      </c>
      <c r="B17" s="44">
        <v>2554</v>
      </c>
      <c r="C17" s="785">
        <v>0</v>
      </c>
      <c r="D17" s="47">
        <v>5963</v>
      </c>
      <c r="E17" s="785">
        <v>1</v>
      </c>
      <c r="F17" s="47">
        <v>14537</v>
      </c>
      <c r="G17" s="786">
        <v>-32</v>
      </c>
      <c r="H17" s="47">
        <v>18797</v>
      </c>
      <c r="I17" s="785">
        <v>8</v>
      </c>
      <c r="J17" s="759">
        <f t="shared" si="0"/>
        <v>41851</v>
      </c>
      <c r="K17" s="44">
        <f t="shared" si="0"/>
        <v>-23</v>
      </c>
      <c r="L17" s="49"/>
    </row>
    <row r="18" spans="1:22" s="42" customFormat="1" ht="18" customHeight="1" x14ac:dyDescent="0.2">
      <c r="A18" s="48" t="s">
        <v>111</v>
      </c>
      <c r="B18" s="44">
        <v>76</v>
      </c>
      <c r="C18" s="785">
        <v>3</v>
      </c>
      <c r="D18" s="47">
        <f>145+18</f>
        <v>163</v>
      </c>
      <c r="E18" s="785">
        <v>0</v>
      </c>
      <c r="F18" s="47">
        <v>0</v>
      </c>
      <c r="G18" s="785">
        <v>0</v>
      </c>
      <c r="H18" s="47">
        <v>0</v>
      </c>
      <c r="I18" s="785">
        <v>0</v>
      </c>
      <c r="J18" s="759">
        <f t="shared" si="0"/>
        <v>239</v>
      </c>
      <c r="K18" s="806">
        <f t="shared" si="0"/>
        <v>3</v>
      </c>
      <c r="L18" s="563"/>
      <c r="M18" s="696"/>
      <c r="N18" s="696"/>
      <c r="O18" s="696"/>
      <c r="P18" s="696"/>
      <c r="Q18" s="696"/>
      <c r="R18" s="696"/>
      <c r="S18" s="696"/>
      <c r="T18" s="696"/>
      <c r="U18" s="696"/>
      <c r="V18" s="696"/>
    </row>
    <row r="19" spans="1:22" s="42" customFormat="1" ht="18" customHeight="1" x14ac:dyDescent="0.2">
      <c r="A19" s="48" t="s">
        <v>110</v>
      </c>
      <c r="B19" s="44">
        <v>806</v>
      </c>
      <c r="C19" s="786">
        <v>-1</v>
      </c>
      <c r="D19" s="47">
        <v>2731</v>
      </c>
      <c r="E19" s="786">
        <v>-9</v>
      </c>
      <c r="F19" s="47">
        <v>5521</v>
      </c>
      <c r="G19" s="785">
        <v>1</v>
      </c>
      <c r="H19" s="47">
        <v>3013</v>
      </c>
      <c r="I19" s="786">
        <v>-4</v>
      </c>
      <c r="J19" s="759">
        <f t="shared" si="0"/>
        <v>12071</v>
      </c>
      <c r="K19" s="44">
        <f t="shared" si="0"/>
        <v>-13</v>
      </c>
    </row>
    <row r="20" spans="1:22" s="822" customFormat="1" ht="18" customHeight="1" x14ac:dyDescent="0.2">
      <c r="A20" s="48" t="s">
        <v>113</v>
      </c>
      <c r="B20" s="44">
        <v>66</v>
      </c>
      <c r="C20" s="785">
        <v>0</v>
      </c>
      <c r="D20" s="703">
        <v>34</v>
      </c>
      <c r="E20" s="785">
        <v>0</v>
      </c>
      <c r="F20" s="47">
        <v>0</v>
      </c>
      <c r="G20" s="785">
        <v>0</v>
      </c>
      <c r="H20" s="47">
        <v>0</v>
      </c>
      <c r="I20" s="785">
        <v>0</v>
      </c>
      <c r="J20" s="759">
        <f>B20+D20+F20+H20</f>
        <v>100</v>
      </c>
      <c r="K20" s="806">
        <f>C20+E20+G20+I20</f>
        <v>0</v>
      </c>
      <c r="L20" s="563"/>
    </row>
    <row r="21" spans="1:22" s="42" customFormat="1" ht="18" customHeight="1" x14ac:dyDescent="0.2">
      <c r="A21" s="48" t="s">
        <v>115</v>
      </c>
      <c r="B21" s="44">
        <v>74</v>
      </c>
      <c r="C21" s="785">
        <v>0</v>
      </c>
      <c r="D21" s="47">
        <v>116</v>
      </c>
      <c r="E21" s="785">
        <v>0</v>
      </c>
      <c r="F21" s="703">
        <v>0</v>
      </c>
      <c r="G21" s="785">
        <v>0</v>
      </c>
      <c r="H21" s="703">
        <v>0</v>
      </c>
      <c r="I21" s="785">
        <v>0</v>
      </c>
      <c r="J21" s="760">
        <f t="shared" ref="J21:K31" si="1">B21+D21+F21+H21</f>
        <v>190</v>
      </c>
      <c r="K21" s="806">
        <f t="shared" si="1"/>
        <v>0</v>
      </c>
      <c r="L21" s="49"/>
      <c r="O21" s="283"/>
    </row>
    <row r="22" spans="1:22" s="42" customFormat="1" ht="18" customHeight="1" x14ac:dyDescent="0.2">
      <c r="A22" s="48" t="s">
        <v>114</v>
      </c>
      <c r="B22" s="44">
        <v>1049</v>
      </c>
      <c r="C22" s="787">
        <v>30</v>
      </c>
      <c r="D22" s="47">
        <v>2952</v>
      </c>
      <c r="E22" s="786">
        <v>-24</v>
      </c>
      <c r="F22" s="47">
        <v>7185</v>
      </c>
      <c r="G22" s="45">
        <v>-13</v>
      </c>
      <c r="H22" s="47">
        <v>4890</v>
      </c>
      <c r="I22" s="786">
        <v>-3</v>
      </c>
      <c r="J22" s="759">
        <f t="shared" si="1"/>
        <v>16076</v>
      </c>
      <c r="K22" s="44">
        <f t="shared" si="1"/>
        <v>-10</v>
      </c>
    </row>
    <row r="23" spans="1:22" s="42" customFormat="1" ht="18" customHeight="1" x14ac:dyDescent="0.2">
      <c r="A23" s="48" t="s">
        <v>167</v>
      </c>
      <c r="B23" s="44">
        <v>578</v>
      </c>
      <c r="C23" s="785">
        <v>0</v>
      </c>
      <c r="D23" s="47">
        <v>1926.931</v>
      </c>
      <c r="E23" s="785">
        <v>0</v>
      </c>
      <c r="F23" s="47">
        <v>3377.1570000000002</v>
      </c>
      <c r="G23" s="45">
        <v>-1</v>
      </c>
      <c r="H23" s="47">
        <v>4101.4229999999998</v>
      </c>
      <c r="I23" s="786">
        <v>-19</v>
      </c>
      <c r="J23" s="759">
        <f t="shared" si="1"/>
        <v>9983.5109999999986</v>
      </c>
      <c r="K23" s="44">
        <f t="shared" si="1"/>
        <v>-20</v>
      </c>
    </row>
    <row r="24" spans="1:22" s="42" customFormat="1" ht="18" customHeight="1" x14ac:dyDescent="0.2">
      <c r="A24" s="48" t="s">
        <v>125</v>
      </c>
      <c r="B24" s="44">
        <v>1454</v>
      </c>
      <c r="C24" s="785">
        <v>4</v>
      </c>
      <c r="D24" s="703">
        <v>4645</v>
      </c>
      <c r="E24" s="811">
        <v>0</v>
      </c>
      <c r="F24" s="703">
        <v>8244</v>
      </c>
      <c r="G24" s="811">
        <v>0</v>
      </c>
      <c r="H24" s="703">
        <v>13655</v>
      </c>
      <c r="I24" s="811">
        <v>0</v>
      </c>
      <c r="J24" s="759">
        <f t="shared" si="1"/>
        <v>27998</v>
      </c>
      <c r="K24" s="806">
        <f t="shared" si="1"/>
        <v>4</v>
      </c>
    </row>
    <row r="25" spans="1:22" s="42" customFormat="1" ht="18" customHeight="1" x14ac:dyDescent="0.2">
      <c r="A25" s="48" t="s">
        <v>116</v>
      </c>
      <c r="B25" s="44">
        <v>2252</v>
      </c>
      <c r="C25" s="785">
        <v>0</v>
      </c>
      <c r="D25" s="47">
        <v>4418</v>
      </c>
      <c r="E25" s="785">
        <v>1</v>
      </c>
      <c r="F25" s="47">
        <v>13056</v>
      </c>
      <c r="G25" s="784">
        <v>-7</v>
      </c>
      <c r="H25" s="47">
        <v>9769</v>
      </c>
      <c r="I25" s="786">
        <v>-1</v>
      </c>
      <c r="J25" s="759">
        <f t="shared" si="1"/>
        <v>29495</v>
      </c>
      <c r="K25" s="44">
        <f t="shared" si="1"/>
        <v>-7</v>
      </c>
    </row>
    <row r="26" spans="1:22" s="42" customFormat="1" ht="18" customHeight="1" x14ac:dyDescent="0.2">
      <c r="A26" s="48" t="s">
        <v>117</v>
      </c>
      <c r="B26" s="44">
        <v>881</v>
      </c>
      <c r="C26" s="785">
        <v>0</v>
      </c>
      <c r="D26" s="47">
        <v>2865</v>
      </c>
      <c r="E26" s="786">
        <v>-1</v>
      </c>
      <c r="F26" s="47">
        <v>7103</v>
      </c>
      <c r="G26" s="691">
        <v>-15</v>
      </c>
      <c r="H26" s="47">
        <v>7415</v>
      </c>
      <c r="I26" s="785">
        <v>3</v>
      </c>
      <c r="J26" s="759">
        <f t="shared" si="1"/>
        <v>18264</v>
      </c>
      <c r="K26" s="44">
        <f t="shared" si="1"/>
        <v>-13</v>
      </c>
      <c r="L26" s="690"/>
    </row>
    <row r="27" spans="1:22" s="42" customFormat="1" ht="18" customHeight="1" x14ac:dyDescent="0.2">
      <c r="A27" s="48" t="s">
        <v>119</v>
      </c>
      <c r="B27" s="44">
        <v>240</v>
      </c>
      <c r="C27" s="785">
        <v>0</v>
      </c>
      <c r="D27" s="47">
        <v>309.96199999999999</v>
      </c>
      <c r="E27" s="785">
        <v>0</v>
      </c>
      <c r="F27" s="47">
        <v>871.50400000000002</v>
      </c>
      <c r="G27" s="784">
        <v>0</v>
      </c>
      <c r="H27" s="47">
        <v>622.66399999999999</v>
      </c>
      <c r="I27" s="785">
        <v>0</v>
      </c>
      <c r="J27" s="759">
        <f t="shared" si="1"/>
        <v>2044.1299999999999</v>
      </c>
      <c r="K27" s="806">
        <f t="shared" si="1"/>
        <v>0</v>
      </c>
      <c r="L27" s="690"/>
    </row>
    <row r="28" spans="1:22" s="42" customFormat="1" ht="18" customHeight="1" x14ac:dyDescent="0.2">
      <c r="A28" s="48" t="s">
        <v>120</v>
      </c>
      <c r="B28" s="44">
        <v>584</v>
      </c>
      <c r="C28" s="785">
        <v>0</v>
      </c>
      <c r="D28" s="47">
        <v>2282.288</v>
      </c>
      <c r="E28" s="785">
        <v>0</v>
      </c>
      <c r="F28" s="47">
        <v>4765.1909999999998</v>
      </c>
      <c r="G28" s="784">
        <v>0</v>
      </c>
      <c r="H28" s="47">
        <v>5726.4215000000004</v>
      </c>
      <c r="I28" s="786">
        <v>-22</v>
      </c>
      <c r="J28" s="759">
        <f t="shared" si="1"/>
        <v>13357.9005</v>
      </c>
      <c r="K28" s="44">
        <f t="shared" si="1"/>
        <v>-22</v>
      </c>
    </row>
    <row r="29" spans="1:22" s="42" customFormat="1" ht="18" customHeight="1" x14ac:dyDescent="0.2">
      <c r="A29" s="48" t="s">
        <v>121</v>
      </c>
      <c r="B29" s="44">
        <v>522</v>
      </c>
      <c r="C29" s="785">
        <v>0</v>
      </c>
      <c r="D29" s="47">
        <v>2021</v>
      </c>
      <c r="E29" s="786">
        <v>-1</v>
      </c>
      <c r="F29" s="47">
        <v>4085</v>
      </c>
      <c r="G29" s="45">
        <v>1</v>
      </c>
      <c r="H29" s="47">
        <v>4323</v>
      </c>
      <c r="I29" s="785">
        <v>0</v>
      </c>
      <c r="J29" s="759">
        <f t="shared" si="1"/>
        <v>10951</v>
      </c>
      <c r="K29" s="806">
        <f t="shared" si="1"/>
        <v>0</v>
      </c>
    </row>
    <row r="30" spans="1:22" s="42" customFormat="1" ht="18" customHeight="1" x14ac:dyDescent="0.2">
      <c r="A30" s="48" t="s">
        <v>118</v>
      </c>
      <c r="B30" s="44">
        <v>545</v>
      </c>
      <c r="C30" s="785">
        <v>0</v>
      </c>
      <c r="D30" s="47">
        <v>1534</v>
      </c>
      <c r="E30" s="785">
        <v>0</v>
      </c>
      <c r="F30" s="47">
        <v>3672</v>
      </c>
      <c r="G30" s="784">
        <v>0</v>
      </c>
      <c r="H30" s="783">
        <v>4122</v>
      </c>
      <c r="I30" s="785">
        <v>0</v>
      </c>
      <c r="J30" s="759">
        <f t="shared" si="1"/>
        <v>9873</v>
      </c>
      <c r="K30" s="806">
        <f t="shared" si="1"/>
        <v>0</v>
      </c>
      <c r="L30" s="690"/>
    </row>
    <row r="31" spans="1:22" s="42" customFormat="1" ht="18" customHeight="1" thickBot="1" x14ac:dyDescent="0.25">
      <c r="A31" s="50" t="s">
        <v>122</v>
      </c>
      <c r="B31" s="44">
        <v>521</v>
      </c>
      <c r="C31" s="785">
        <v>0</v>
      </c>
      <c r="D31" s="51">
        <v>1500</v>
      </c>
      <c r="E31" s="788">
        <v>-1</v>
      </c>
      <c r="F31" s="47">
        <v>4081</v>
      </c>
      <c r="G31" s="691">
        <v>-8</v>
      </c>
      <c r="H31" s="51">
        <v>3306</v>
      </c>
      <c r="I31" s="788">
        <v>-55</v>
      </c>
      <c r="J31" s="761">
        <f t="shared" si="1"/>
        <v>9408</v>
      </c>
      <c r="K31" s="52">
        <f t="shared" si="1"/>
        <v>-64</v>
      </c>
      <c r="L31" s="511"/>
    </row>
    <row r="32" spans="1:22" s="59" customFormat="1" ht="18" thickTop="1" x14ac:dyDescent="0.2">
      <c r="A32" s="53" t="s">
        <v>168</v>
      </c>
      <c r="B32" s="54">
        <f t="shared" ref="B32:I32" si="2">SUM(B16:B31)</f>
        <v>13259</v>
      </c>
      <c r="C32" s="805">
        <f>SUM(C16:C31)</f>
        <v>36</v>
      </c>
      <c r="D32" s="54">
        <f t="shared" si="2"/>
        <v>37653.777999999998</v>
      </c>
      <c r="E32" s="756">
        <f t="shared" si="2"/>
        <v>-64.960000000000008</v>
      </c>
      <c r="F32" s="54">
        <f t="shared" si="2"/>
        <v>86562.936000000016</v>
      </c>
      <c r="G32" s="755">
        <f t="shared" si="2"/>
        <v>-39.25</v>
      </c>
      <c r="H32" s="56">
        <f t="shared" si="2"/>
        <v>91831.171500000011</v>
      </c>
      <c r="I32" s="57">
        <f t="shared" si="2"/>
        <v>-107.00399999999999</v>
      </c>
      <c r="J32" s="54">
        <f>SUM(B32,D32,F32,H32)</f>
        <v>229306.88550000003</v>
      </c>
      <c r="K32" s="757">
        <f>SUM(C32,E32,G32,I32)</f>
        <v>-175.214</v>
      </c>
      <c r="L32" s="58"/>
    </row>
    <row r="33" spans="1:11" ht="20.25" customHeight="1" x14ac:dyDescent="0.2"/>
    <row r="34" spans="1:11" ht="12" customHeight="1" x14ac:dyDescent="0.2">
      <c r="A34" s="60" t="s">
        <v>14</v>
      </c>
      <c r="D34" s="61"/>
    </row>
    <row r="35" spans="1:11" s="35" customFormat="1" ht="12" customHeight="1" x14ac:dyDescent="0.2">
      <c r="A35" s="35" t="s">
        <v>169</v>
      </c>
    </row>
    <row r="36" spans="1:11" s="35" customFormat="1" ht="12" customHeight="1" x14ac:dyDescent="0.2">
      <c r="A36" s="35" t="s">
        <v>101</v>
      </c>
    </row>
    <row r="37" spans="1:11" s="35" customFormat="1" ht="12" customHeight="1" x14ac:dyDescent="0.2">
      <c r="A37" s="35" t="s">
        <v>91</v>
      </c>
    </row>
    <row r="38" spans="1:11" s="35" customFormat="1" ht="12" customHeight="1" x14ac:dyDescent="0.2">
      <c r="A38" s="35" t="s">
        <v>170</v>
      </c>
    </row>
    <row r="39" spans="1:11" s="35" customFormat="1" ht="12" customHeight="1" x14ac:dyDescent="0.2">
      <c r="A39" s="35" t="s">
        <v>171</v>
      </c>
    </row>
    <row r="40" spans="1:11" ht="12" customHeight="1" x14ac:dyDescent="0.2">
      <c r="A40" s="35" t="s">
        <v>270</v>
      </c>
    </row>
    <row r="41" spans="1:11" ht="24" customHeight="1" x14ac:dyDescent="0.2">
      <c r="A41" s="843" t="s">
        <v>287</v>
      </c>
      <c r="B41" s="843"/>
      <c r="C41" s="843"/>
      <c r="D41" s="843"/>
      <c r="E41" s="843"/>
      <c r="F41" s="843"/>
      <c r="G41" s="843"/>
      <c r="H41" s="843"/>
      <c r="I41" s="843"/>
      <c r="J41" s="843"/>
      <c r="K41" s="843"/>
    </row>
  </sheetData>
  <mergeCells count="17">
    <mergeCell ref="A41:K41"/>
    <mergeCell ref="K13:K14"/>
    <mergeCell ref="A12:A14"/>
    <mergeCell ref="B12:C12"/>
    <mergeCell ref="D12:E12"/>
    <mergeCell ref="F12:G12"/>
    <mergeCell ref="H12:I12"/>
    <mergeCell ref="J12:K12"/>
    <mergeCell ref="B13:B14"/>
    <mergeCell ref="C13:C14"/>
    <mergeCell ref="D13:D14"/>
    <mergeCell ref="E13:E14"/>
    <mergeCell ref="F13:F14"/>
    <mergeCell ref="G13:G14"/>
    <mergeCell ref="H13:H14"/>
    <mergeCell ref="I13:I14"/>
    <mergeCell ref="J13:J14"/>
  </mergeCells>
  <pageMargins left="0.59055118110236227" right="0.59055118110236227" top="0.59055118110236227" bottom="0.59055118110236227" header="0.51181102362204722" footer="0.51181102362204722"/>
  <pageSetup paperSize="9" scale="67"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3A71B-53C7-47DB-BFE5-64EED978F308}">
  <dimension ref="A1:R39"/>
  <sheetViews>
    <sheetView topLeftCell="A4" zoomScaleNormal="100" workbookViewId="0"/>
  </sheetViews>
  <sheetFormatPr baseColWidth="10" defaultColWidth="11.5546875" defaultRowHeight="15" x14ac:dyDescent="0.2"/>
  <cols>
    <col min="1" max="1" width="22.77734375" style="31" customWidth="1"/>
    <col min="2" max="13" width="10.77734375" style="31" customWidth="1"/>
    <col min="14" max="14" width="5" style="31" customWidth="1"/>
    <col min="15" max="16384" width="11.5546875" style="31"/>
  </cols>
  <sheetData>
    <row r="1" spans="1:18" ht="22.5" customHeight="1" x14ac:dyDescent="0.2">
      <c r="A1" s="62"/>
      <c r="M1" s="32"/>
    </row>
    <row r="2" spans="1:18" ht="22.5" customHeight="1" x14ac:dyDescent="0.2">
      <c r="A2" s="62"/>
      <c r="M2" s="32"/>
    </row>
    <row r="3" spans="1:18" ht="22.5" customHeight="1" x14ac:dyDescent="0.2">
      <c r="A3" s="62"/>
      <c r="M3" s="32"/>
    </row>
    <row r="4" spans="1:18" ht="22.5" customHeight="1" x14ac:dyDescent="0.2">
      <c r="A4" s="62"/>
      <c r="M4" s="32"/>
    </row>
    <row r="5" spans="1:18" ht="22.5" customHeight="1" x14ac:dyDescent="0.2">
      <c r="A5" s="62"/>
      <c r="M5" s="32"/>
    </row>
    <row r="6" spans="1:18" ht="22.5" customHeight="1" x14ac:dyDescent="0.2">
      <c r="A6" s="33"/>
      <c r="B6" s="33"/>
      <c r="C6" s="33"/>
      <c r="D6" s="33"/>
      <c r="E6" s="33"/>
    </row>
    <row r="7" spans="1:18" s="33" customFormat="1" ht="25.5" customHeight="1" x14ac:dyDescent="0.2">
      <c r="A7" s="34" t="s">
        <v>262</v>
      </c>
    </row>
    <row r="8" spans="1:18" s="33" customFormat="1" ht="22.5" customHeight="1" x14ac:dyDescent="0.2">
      <c r="A8" s="34"/>
      <c r="E8" s="34"/>
    </row>
    <row r="9" spans="1:18" s="33" customFormat="1" ht="25.5" customHeight="1" x14ac:dyDescent="0.2">
      <c r="A9" s="34" t="s">
        <v>41</v>
      </c>
      <c r="B9" s="34" t="s">
        <v>15</v>
      </c>
      <c r="E9" s="34"/>
    </row>
    <row r="10" spans="1:18" ht="22.5" customHeight="1" x14ac:dyDescent="0.2">
      <c r="O10" s="851" t="s">
        <v>103</v>
      </c>
      <c r="P10" s="852"/>
      <c r="Q10" s="852"/>
      <c r="R10" s="853"/>
    </row>
    <row r="11" spans="1:18" s="63" customFormat="1" ht="19.5" customHeight="1" x14ac:dyDescent="0.2">
      <c r="A11" s="854" t="s">
        <v>11</v>
      </c>
      <c r="B11" s="857" t="s">
        <v>27</v>
      </c>
      <c r="C11" s="858"/>
      <c r="D11" s="858"/>
      <c r="E11" s="858"/>
      <c r="F11" s="858"/>
      <c r="G11" s="858"/>
      <c r="H11" s="858"/>
      <c r="I11" s="858"/>
      <c r="J11" s="858"/>
      <c r="K11" s="858"/>
      <c r="L11" s="858"/>
      <c r="M11" s="859"/>
      <c r="O11" s="860" t="s">
        <v>106</v>
      </c>
      <c r="P11" s="861"/>
      <c r="Q11" s="860" t="s">
        <v>105</v>
      </c>
      <c r="R11" s="861"/>
    </row>
    <row r="12" spans="1:18" s="63" customFormat="1" ht="37.5" customHeight="1" x14ac:dyDescent="0.2">
      <c r="A12" s="855"/>
      <c r="B12" s="850" t="s">
        <v>92</v>
      </c>
      <c r="C12" s="844"/>
      <c r="D12" s="844"/>
      <c r="E12" s="839"/>
      <c r="F12" s="866" t="s">
        <v>93</v>
      </c>
      <c r="G12" s="845"/>
      <c r="H12" s="845"/>
      <c r="I12" s="845"/>
      <c r="J12" s="845"/>
      <c r="K12" s="845"/>
      <c r="L12" s="845"/>
      <c r="M12" s="845"/>
      <c r="O12" s="862"/>
      <c r="P12" s="863"/>
      <c r="Q12" s="862"/>
      <c r="R12" s="863"/>
    </row>
    <row r="13" spans="1:18" s="63" customFormat="1" ht="15.75" customHeight="1" x14ac:dyDescent="0.2">
      <c r="A13" s="855"/>
      <c r="B13" s="867">
        <v>1</v>
      </c>
      <c r="C13" s="869">
        <v>2</v>
      </c>
      <c r="D13" s="871" t="s">
        <v>74</v>
      </c>
      <c r="E13" s="877" t="s">
        <v>75</v>
      </c>
      <c r="F13" s="867">
        <v>2</v>
      </c>
      <c r="G13" s="869">
        <v>3</v>
      </c>
      <c r="H13" s="869">
        <v>4</v>
      </c>
      <c r="I13" s="869">
        <v>5</v>
      </c>
      <c r="J13" s="869">
        <v>6</v>
      </c>
      <c r="K13" s="869">
        <v>7</v>
      </c>
      <c r="L13" s="871" t="s">
        <v>76</v>
      </c>
      <c r="M13" s="879" t="s">
        <v>75</v>
      </c>
      <c r="O13" s="864"/>
      <c r="P13" s="865"/>
      <c r="Q13" s="864"/>
      <c r="R13" s="865"/>
    </row>
    <row r="14" spans="1:18" s="63" customFormat="1" ht="15.75" x14ac:dyDescent="0.2">
      <c r="A14" s="856"/>
      <c r="B14" s="868"/>
      <c r="C14" s="870"/>
      <c r="D14" s="872"/>
      <c r="E14" s="878"/>
      <c r="F14" s="868"/>
      <c r="G14" s="870"/>
      <c r="H14" s="870"/>
      <c r="I14" s="870"/>
      <c r="J14" s="870"/>
      <c r="K14" s="870"/>
      <c r="L14" s="872"/>
      <c r="M14" s="880"/>
      <c r="O14" s="64"/>
      <c r="P14" s="65"/>
      <c r="Q14" s="64"/>
      <c r="R14" s="65"/>
    </row>
    <row r="15" spans="1:18" s="70" customFormat="1" ht="18" customHeight="1" thickBot="1" x14ac:dyDescent="0.25">
      <c r="A15" s="37">
        <v>1</v>
      </c>
      <c r="B15" s="66" t="s">
        <v>1</v>
      </c>
      <c r="C15" s="67" t="s">
        <v>2</v>
      </c>
      <c r="D15" s="64" t="s">
        <v>16</v>
      </c>
      <c r="E15" s="68" t="s">
        <v>17</v>
      </c>
      <c r="F15" s="38" t="s">
        <v>3</v>
      </c>
      <c r="G15" s="41" t="s">
        <v>4</v>
      </c>
      <c r="H15" s="41" t="s">
        <v>18</v>
      </c>
      <c r="I15" s="41" t="s">
        <v>19</v>
      </c>
      <c r="J15" s="41" t="s">
        <v>20</v>
      </c>
      <c r="K15" s="41" t="s">
        <v>21</v>
      </c>
      <c r="L15" s="37" t="s">
        <v>22</v>
      </c>
      <c r="M15" s="69" t="s">
        <v>23</v>
      </c>
      <c r="O15" s="881"/>
      <c r="P15" s="882"/>
      <c r="Q15" s="881"/>
      <c r="R15" s="882"/>
    </row>
    <row r="16" spans="1:18" s="70" customFormat="1" ht="18" customHeight="1" thickTop="1" x14ac:dyDescent="0.2">
      <c r="A16" s="71" t="s">
        <v>166</v>
      </c>
      <c r="B16" s="72">
        <v>0</v>
      </c>
      <c r="C16" s="73">
        <v>5</v>
      </c>
      <c r="D16" s="789">
        <v>11</v>
      </c>
      <c r="E16" s="791">
        <f t="shared" ref="E16:E30" si="0">SUM(D16,C16,B16)</f>
        <v>16</v>
      </c>
      <c r="F16" s="47">
        <v>0</v>
      </c>
      <c r="G16" s="44">
        <v>1</v>
      </c>
      <c r="H16" s="44">
        <v>612</v>
      </c>
      <c r="I16" s="44">
        <v>50</v>
      </c>
      <c r="J16" s="44">
        <v>364</v>
      </c>
      <c r="K16" s="44">
        <v>8</v>
      </c>
      <c r="L16" s="44">
        <v>6</v>
      </c>
      <c r="M16" s="75">
        <f t="shared" ref="M16:M29" si="1">SUM(L16,K16,J16,I16,H16,G16,F16)</f>
        <v>1041</v>
      </c>
      <c r="O16" s="76">
        <f t="shared" ref="O16:O19" si="2">E16+M16</f>
        <v>1057</v>
      </c>
      <c r="P16" s="77"/>
      <c r="Q16" s="76">
        <f>'Tab. 1'!B16</f>
        <v>1057</v>
      </c>
      <c r="R16" s="77"/>
    </row>
    <row r="17" spans="1:18" s="70" customFormat="1" ht="18" customHeight="1" x14ac:dyDescent="0.2">
      <c r="A17" s="78" t="s">
        <v>112</v>
      </c>
      <c r="B17" s="79">
        <v>0</v>
      </c>
      <c r="C17" s="80">
        <v>11</v>
      </c>
      <c r="D17" s="342">
        <v>0</v>
      </c>
      <c r="E17" s="792">
        <f t="shared" si="0"/>
        <v>11</v>
      </c>
      <c r="F17" s="47">
        <v>1</v>
      </c>
      <c r="G17" s="44">
        <v>5</v>
      </c>
      <c r="H17" s="44">
        <v>1738</v>
      </c>
      <c r="I17" s="44">
        <v>66</v>
      </c>
      <c r="J17" s="44">
        <v>678</v>
      </c>
      <c r="K17" s="44">
        <v>37</v>
      </c>
      <c r="L17" s="44">
        <v>18</v>
      </c>
      <c r="M17" s="75">
        <f>SUM(L17,K17,J17,I17,H17,G17,F17)</f>
        <v>2543</v>
      </c>
      <c r="O17" s="76">
        <f t="shared" si="2"/>
        <v>2554</v>
      </c>
      <c r="P17" s="77"/>
      <c r="Q17" s="76">
        <f>'Tab. 1'!B17</f>
        <v>2554</v>
      </c>
      <c r="R17" s="77"/>
    </row>
    <row r="18" spans="1:18" s="70" customFormat="1" ht="18" customHeight="1" x14ac:dyDescent="0.2">
      <c r="A18" s="78" t="s">
        <v>111</v>
      </c>
      <c r="B18" s="79">
        <v>0</v>
      </c>
      <c r="C18" s="80">
        <v>0</v>
      </c>
      <c r="D18" s="342">
        <v>0</v>
      </c>
      <c r="E18" s="793">
        <f t="shared" si="0"/>
        <v>0</v>
      </c>
      <c r="F18" s="47">
        <v>1</v>
      </c>
      <c r="G18" s="44">
        <v>1</v>
      </c>
      <c r="H18" s="44">
        <v>28</v>
      </c>
      <c r="I18" s="44">
        <v>4</v>
      </c>
      <c r="J18" s="44">
        <v>42</v>
      </c>
      <c r="K18" s="44">
        <v>0</v>
      </c>
      <c r="L18" s="44">
        <v>0</v>
      </c>
      <c r="M18" s="75">
        <f t="shared" si="1"/>
        <v>76</v>
      </c>
      <c r="O18" s="76">
        <f t="shared" si="2"/>
        <v>76</v>
      </c>
      <c r="P18" s="77"/>
      <c r="Q18" s="76">
        <f>'Tab. 1'!B18</f>
        <v>76</v>
      </c>
      <c r="R18" s="77"/>
    </row>
    <row r="19" spans="1:18" s="70" customFormat="1" ht="18" customHeight="1" x14ac:dyDescent="0.2">
      <c r="A19" s="78" t="s">
        <v>110</v>
      </c>
      <c r="B19" s="79">
        <v>0</v>
      </c>
      <c r="C19" s="80">
        <v>1</v>
      </c>
      <c r="D19" s="342">
        <v>0</v>
      </c>
      <c r="E19" s="793">
        <f t="shared" si="0"/>
        <v>1</v>
      </c>
      <c r="F19" s="47">
        <v>0</v>
      </c>
      <c r="G19" s="44">
        <v>1</v>
      </c>
      <c r="H19" s="44">
        <v>542</v>
      </c>
      <c r="I19" s="44">
        <v>2</v>
      </c>
      <c r="J19" s="44">
        <v>251</v>
      </c>
      <c r="K19" s="44">
        <v>0</v>
      </c>
      <c r="L19" s="44">
        <v>9</v>
      </c>
      <c r="M19" s="75">
        <f t="shared" si="1"/>
        <v>805</v>
      </c>
      <c r="O19" s="76">
        <f t="shared" si="2"/>
        <v>806</v>
      </c>
      <c r="P19" s="77"/>
      <c r="Q19" s="76">
        <f>'Tab. 1'!B19</f>
        <v>806</v>
      </c>
      <c r="R19" s="77"/>
    </row>
    <row r="20" spans="1:18" s="70" customFormat="1" ht="18" customHeight="1" x14ac:dyDescent="0.2">
      <c r="A20" s="78" t="s">
        <v>113</v>
      </c>
      <c r="B20" s="79">
        <v>0</v>
      </c>
      <c r="C20" s="80">
        <v>1</v>
      </c>
      <c r="D20" s="342">
        <v>0</v>
      </c>
      <c r="E20" s="793">
        <f t="shared" si="0"/>
        <v>1</v>
      </c>
      <c r="F20" s="47">
        <v>0</v>
      </c>
      <c r="G20" s="44">
        <v>0</v>
      </c>
      <c r="H20" s="44">
        <v>47</v>
      </c>
      <c r="I20" s="44">
        <v>0</v>
      </c>
      <c r="J20" s="44">
        <v>18</v>
      </c>
      <c r="K20" s="44">
        <v>0</v>
      </c>
      <c r="L20" s="44">
        <v>0</v>
      </c>
      <c r="M20" s="75">
        <f t="shared" si="1"/>
        <v>65</v>
      </c>
      <c r="O20" s="76">
        <f>E20+M20</f>
        <v>66</v>
      </c>
      <c r="P20" s="77"/>
      <c r="Q20" s="76">
        <f>'Tab. 1'!B20</f>
        <v>66</v>
      </c>
      <c r="R20" s="77"/>
    </row>
    <row r="21" spans="1:18" s="70" customFormat="1" ht="18" customHeight="1" x14ac:dyDescent="0.2">
      <c r="A21" s="566" t="s">
        <v>115</v>
      </c>
      <c r="B21" s="704">
        <v>0</v>
      </c>
      <c r="C21" s="705">
        <v>1</v>
      </c>
      <c r="D21" s="790">
        <v>0</v>
      </c>
      <c r="E21" s="793">
        <f t="shared" si="0"/>
        <v>1</v>
      </c>
      <c r="F21" s="703">
        <v>0</v>
      </c>
      <c r="G21" s="702">
        <v>0</v>
      </c>
      <c r="H21" s="702">
        <v>28</v>
      </c>
      <c r="I21" s="702">
        <v>2</v>
      </c>
      <c r="J21" s="702">
        <v>31</v>
      </c>
      <c r="K21" s="702">
        <v>3</v>
      </c>
      <c r="L21" s="702">
        <v>9</v>
      </c>
      <c r="M21" s="707">
        <f>SUM(L21,K21,J21,I21,H21,G21,F21)</f>
        <v>73</v>
      </c>
      <c r="O21" s="76">
        <f t="shared" ref="O21:O31" si="3">E21+M21</f>
        <v>74</v>
      </c>
      <c r="P21" s="77"/>
      <c r="Q21" s="701">
        <f>'Tab. 1'!B21</f>
        <v>74</v>
      </c>
      <c r="R21" s="77"/>
    </row>
    <row r="22" spans="1:18" s="70" customFormat="1" ht="18" customHeight="1" x14ac:dyDescent="0.2">
      <c r="A22" s="78" t="s">
        <v>114</v>
      </c>
      <c r="B22" s="79">
        <v>0</v>
      </c>
      <c r="C22" s="80">
        <v>1</v>
      </c>
      <c r="D22" s="342">
        <v>0</v>
      </c>
      <c r="E22" s="793">
        <f t="shared" si="0"/>
        <v>1</v>
      </c>
      <c r="F22" s="47">
        <v>2</v>
      </c>
      <c r="G22" s="44">
        <v>3</v>
      </c>
      <c r="H22" s="44">
        <v>615</v>
      </c>
      <c r="I22" s="44">
        <v>105</v>
      </c>
      <c r="J22" s="44">
        <v>273</v>
      </c>
      <c r="K22" s="44">
        <v>20</v>
      </c>
      <c r="L22" s="44">
        <v>30</v>
      </c>
      <c r="M22" s="75">
        <f t="shared" si="1"/>
        <v>1048</v>
      </c>
      <c r="O22" s="76">
        <f t="shared" si="3"/>
        <v>1049</v>
      </c>
      <c r="P22" s="77"/>
      <c r="Q22" s="76">
        <f>'Tab. 1'!B22</f>
        <v>1049</v>
      </c>
      <c r="R22" s="77"/>
    </row>
    <row r="23" spans="1:18" s="70" customFormat="1" ht="18" customHeight="1" x14ac:dyDescent="0.2">
      <c r="A23" s="78" t="s">
        <v>167</v>
      </c>
      <c r="B23" s="79">
        <v>0</v>
      </c>
      <c r="C23" s="80">
        <v>0</v>
      </c>
      <c r="D23" s="342">
        <v>0</v>
      </c>
      <c r="E23" s="793">
        <f t="shared" si="0"/>
        <v>0</v>
      </c>
      <c r="F23" s="47">
        <v>0</v>
      </c>
      <c r="G23" s="44">
        <v>0</v>
      </c>
      <c r="H23" s="44">
        <v>577</v>
      </c>
      <c r="I23" s="44">
        <v>0</v>
      </c>
      <c r="J23" s="44">
        <v>1</v>
      </c>
      <c r="K23" s="44">
        <v>0</v>
      </c>
      <c r="L23" s="44">
        <v>0</v>
      </c>
      <c r="M23" s="75">
        <f t="shared" si="1"/>
        <v>578</v>
      </c>
      <c r="O23" s="76">
        <f t="shared" si="3"/>
        <v>578</v>
      </c>
      <c r="P23" s="77"/>
      <c r="Q23" s="76">
        <f>'Tab. 1'!B23</f>
        <v>578</v>
      </c>
      <c r="R23" s="77"/>
    </row>
    <row r="24" spans="1:18" s="70" customFormat="1" ht="18" customHeight="1" x14ac:dyDescent="0.2">
      <c r="A24" s="78" t="s">
        <v>125</v>
      </c>
      <c r="B24" s="79">
        <v>0</v>
      </c>
      <c r="C24" s="80">
        <v>0</v>
      </c>
      <c r="D24" s="342">
        <v>0</v>
      </c>
      <c r="E24" s="793">
        <f t="shared" si="0"/>
        <v>0</v>
      </c>
      <c r="F24" s="47">
        <v>1</v>
      </c>
      <c r="G24" s="44">
        <v>2</v>
      </c>
      <c r="H24" s="44">
        <v>885</v>
      </c>
      <c r="I24" s="44">
        <v>14</v>
      </c>
      <c r="J24" s="44">
        <v>548</v>
      </c>
      <c r="K24" s="44">
        <v>1</v>
      </c>
      <c r="L24" s="44">
        <v>3</v>
      </c>
      <c r="M24" s="75">
        <f t="shared" si="1"/>
        <v>1454</v>
      </c>
      <c r="O24" s="76">
        <f t="shared" si="3"/>
        <v>1454</v>
      </c>
      <c r="P24" s="77"/>
      <c r="Q24" s="76">
        <f>'Tab. 1'!B24</f>
        <v>1454</v>
      </c>
      <c r="R24" s="77"/>
    </row>
    <row r="25" spans="1:18" s="70" customFormat="1" ht="18" customHeight="1" x14ac:dyDescent="0.2">
      <c r="A25" s="78" t="s">
        <v>116</v>
      </c>
      <c r="B25" s="79">
        <v>0</v>
      </c>
      <c r="C25" s="80">
        <v>0</v>
      </c>
      <c r="D25" s="342">
        <v>0</v>
      </c>
      <c r="E25" s="793">
        <f t="shared" si="0"/>
        <v>0</v>
      </c>
      <c r="F25" s="47">
        <v>10</v>
      </c>
      <c r="G25" s="44">
        <v>9</v>
      </c>
      <c r="H25" s="44">
        <v>1415</v>
      </c>
      <c r="I25" s="44">
        <v>151</v>
      </c>
      <c r="J25" s="44">
        <v>649</v>
      </c>
      <c r="K25" s="44">
        <v>7</v>
      </c>
      <c r="L25" s="44">
        <v>11</v>
      </c>
      <c r="M25" s="75">
        <f t="shared" si="1"/>
        <v>2252</v>
      </c>
      <c r="O25" s="76">
        <f t="shared" si="3"/>
        <v>2252</v>
      </c>
      <c r="P25" s="77"/>
      <c r="Q25" s="76">
        <f>'Tab. 1'!B25</f>
        <v>2252</v>
      </c>
      <c r="R25" s="77"/>
    </row>
    <row r="26" spans="1:18" s="70" customFormat="1" ht="18" customHeight="1" x14ac:dyDescent="0.2">
      <c r="A26" s="78" t="s">
        <v>117</v>
      </c>
      <c r="B26" s="79">
        <v>0</v>
      </c>
      <c r="C26" s="80">
        <v>23</v>
      </c>
      <c r="D26" s="342">
        <v>13</v>
      </c>
      <c r="E26" s="793">
        <f t="shared" si="0"/>
        <v>36</v>
      </c>
      <c r="F26" s="47">
        <v>1</v>
      </c>
      <c r="G26" s="44">
        <v>5</v>
      </c>
      <c r="H26" s="44">
        <v>624</v>
      </c>
      <c r="I26" s="44">
        <v>107</v>
      </c>
      <c r="J26" s="44">
        <v>108</v>
      </c>
      <c r="K26" s="44">
        <v>0</v>
      </c>
      <c r="L26" s="44">
        <v>0</v>
      </c>
      <c r="M26" s="75">
        <f t="shared" si="1"/>
        <v>845</v>
      </c>
      <c r="O26" s="76">
        <f t="shared" si="3"/>
        <v>881</v>
      </c>
      <c r="P26" s="77"/>
      <c r="Q26" s="76">
        <f>'Tab. 1'!B26</f>
        <v>881</v>
      </c>
      <c r="R26" s="77"/>
    </row>
    <row r="27" spans="1:18" s="70" customFormat="1" ht="18" customHeight="1" x14ac:dyDescent="0.2">
      <c r="A27" s="78" t="s">
        <v>119</v>
      </c>
      <c r="B27" s="79">
        <v>0</v>
      </c>
      <c r="C27" s="80">
        <v>2</v>
      </c>
      <c r="D27" s="342">
        <v>0</v>
      </c>
      <c r="E27" s="793">
        <f t="shared" si="0"/>
        <v>2</v>
      </c>
      <c r="F27" s="47">
        <v>0</v>
      </c>
      <c r="G27" s="44">
        <v>0</v>
      </c>
      <c r="H27" s="44">
        <v>211</v>
      </c>
      <c r="I27" s="44">
        <v>21</v>
      </c>
      <c r="J27" s="44">
        <v>6</v>
      </c>
      <c r="K27" s="44">
        <v>0</v>
      </c>
      <c r="L27" s="44">
        <v>0</v>
      </c>
      <c r="M27" s="75">
        <f>SUM(L27,K27,J27,I27,H27,G27,F27)</f>
        <v>238</v>
      </c>
      <c r="O27" s="76">
        <f t="shared" si="3"/>
        <v>240</v>
      </c>
      <c r="P27" s="77"/>
      <c r="Q27" s="76">
        <f>'Tab. 1'!B27</f>
        <v>240</v>
      </c>
      <c r="R27" s="77"/>
    </row>
    <row r="28" spans="1:18" s="70" customFormat="1" ht="18" customHeight="1" x14ac:dyDescent="0.2">
      <c r="A28" s="78" t="s">
        <v>120</v>
      </c>
      <c r="B28" s="79">
        <v>0</v>
      </c>
      <c r="C28" s="80">
        <v>7</v>
      </c>
      <c r="D28" s="342">
        <v>0</v>
      </c>
      <c r="E28" s="793">
        <f t="shared" si="0"/>
        <v>7</v>
      </c>
      <c r="F28" s="47">
        <v>0</v>
      </c>
      <c r="G28" s="44">
        <v>0</v>
      </c>
      <c r="H28" s="44">
        <v>388</v>
      </c>
      <c r="I28" s="44">
        <v>26</v>
      </c>
      <c r="J28" s="44">
        <v>161</v>
      </c>
      <c r="K28" s="44">
        <v>1</v>
      </c>
      <c r="L28" s="44">
        <v>1</v>
      </c>
      <c r="M28" s="75">
        <f t="shared" si="1"/>
        <v>577</v>
      </c>
      <c r="O28" s="76">
        <f t="shared" si="3"/>
        <v>584</v>
      </c>
      <c r="P28" s="77"/>
      <c r="Q28" s="76">
        <f>'Tab. 1'!B28</f>
        <v>584</v>
      </c>
      <c r="R28" s="77"/>
    </row>
    <row r="29" spans="1:18" s="70" customFormat="1" ht="18" customHeight="1" x14ac:dyDescent="0.2">
      <c r="A29" s="78" t="s">
        <v>121</v>
      </c>
      <c r="B29" s="79">
        <v>0</v>
      </c>
      <c r="C29" s="80">
        <v>0</v>
      </c>
      <c r="D29" s="342">
        <v>0</v>
      </c>
      <c r="E29" s="793">
        <f t="shared" si="0"/>
        <v>0</v>
      </c>
      <c r="F29" s="47">
        <v>0</v>
      </c>
      <c r="G29" s="44">
        <v>0</v>
      </c>
      <c r="H29" s="44">
        <v>324</v>
      </c>
      <c r="I29" s="44">
        <v>2</v>
      </c>
      <c r="J29" s="44">
        <v>195</v>
      </c>
      <c r="K29" s="44">
        <v>1</v>
      </c>
      <c r="L29" s="44">
        <v>0</v>
      </c>
      <c r="M29" s="75">
        <f t="shared" si="1"/>
        <v>522</v>
      </c>
      <c r="O29" s="76">
        <f t="shared" si="3"/>
        <v>522</v>
      </c>
      <c r="P29" s="77"/>
      <c r="Q29" s="76">
        <f>'Tab. 1'!B29</f>
        <v>522</v>
      </c>
      <c r="R29" s="77"/>
    </row>
    <row r="30" spans="1:18" s="70" customFormat="1" ht="18" customHeight="1" x14ac:dyDescent="0.2">
      <c r="A30" s="78" t="s">
        <v>118</v>
      </c>
      <c r="B30" s="79">
        <v>0</v>
      </c>
      <c r="C30" s="80">
        <v>0</v>
      </c>
      <c r="D30" s="342">
        <v>0</v>
      </c>
      <c r="E30" s="793">
        <f t="shared" si="0"/>
        <v>0</v>
      </c>
      <c r="F30" s="47">
        <v>0</v>
      </c>
      <c r="G30" s="44">
        <v>1</v>
      </c>
      <c r="H30" s="44">
        <v>427</v>
      </c>
      <c r="I30" s="44">
        <v>3</v>
      </c>
      <c r="J30" s="44">
        <v>114</v>
      </c>
      <c r="K30" s="52">
        <v>0</v>
      </c>
      <c r="L30" s="44">
        <v>0</v>
      </c>
      <c r="M30" s="75">
        <f>SUM(L30,K30,J30,I30,H30,G30,F30)</f>
        <v>545</v>
      </c>
      <c r="O30" s="76">
        <f t="shared" si="3"/>
        <v>545</v>
      </c>
      <c r="P30" s="77"/>
      <c r="Q30" s="76">
        <f>'Tab. 1'!B30</f>
        <v>545</v>
      </c>
      <c r="R30" s="77"/>
    </row>
    <row r="31" spans="1:18" s="70" customFormat="1" ht="18" customHeight="1" thickBot="1" x14ac:dyDescent="0.25">
      <c r="A31" s="82" t="s">
        <v>122</v>
      </c>
      <c r="B31" s="83">
        <v>0</v>
      </c>
      <c r="C31" s="84">
        <v>0</v>
      </c>
      <c r="D31" s="86">
        <v>0</v>
      </c>
      <c r="E31" s="794">
        <f>SUM(D31,C31,B31)</f>
        <v>0</v>
      </c>
      <c r="F31" s="51">
        <v>0</v>
      </c>
      <c r="G31" s="87">
        <v>0</v>
      </c>
      <c r="H31" s="87">
        <v>278</v>
      </c>
      <c r="I31" s="87">
        <v>4</v>
      </c>
      <c r="J31" s="87">
        <v>239</v>
      </c>
      <c r="K31" s="88">
        <v>0</v>
      </c>
      <c r="L31" s="89">
        <v>0</v>
      </c>
      <c r="M31" s="90">
        <f>SUM(L31,K31,J31,I31,H31,G31,F31)</f>
        <v>521</v>
      </c>
      <c r="O31" s="76">
        <f t="shared" si="3"/>
        <v>521</v>
      </c>
      <c r="P31" s="77"/>
      <c r="Q31" s="76">
        <f>'Tab. 1'!B31</f>
        <v>521</v>
      </c>
      <c r="R31" s="77"/>
    </row>
    <row r="32" spans="1:18" s="95" customFormat="1" ht="18" customHeight="1" thickTop="1" x14ac:dyDescent="0.2">
      <c r="A32" s="91" t="s">
        <v>168</v>
      </c>
      <c r="B32" s="56">
        <f t="shared" ref="B32:M32" si="4">SUM(B16:B31)</f>
        <v>0</v>
      </c>
      <c r="C32" s="55">
        <f t="shared" si="4"/>
        <v>52</v>
      </c>
      <c r="D32" s="92">
        <f t="shared" si="4"/>
        <v>24</v>
      </c>
      <c r="E32" s="93">
        <f t="shared" si="4"/>
        <v>76</v>
      </c>
      <c r="F32" s="56">
        <f t="shared" si="4"/>
        <v>16</v>
      </c>
      <c r="G32" s="55">
        <f t="shared" si="4"/>
        <v>28</v>
      </c>
      <c r="H32" s="55">
        <f t="shared" si="4"/>
        <v>8739</v>
      </c>
      <c r="I32" s="55">
        <f t="shared" si="4"/>
        <v>557</v>
      </c>
      <c r="J32" s="55">
        <f t="shared" si="4"/>
        <v>3678</v>
      </c>
      <c r="K32" s="55">
        <f t="shared" si="4"/>
        <v>78</v>
      </c>
      <c r="L32" s="55">
        <f t="shared" si="4"/>
        <v>87</v>
      </c>
      <c r="M32" s="94">
        <f t="shared" si="4"/>
        <v>13183</v>
      </c>
      <c r="O32" s="873">
        <f>E32+M32</f>
        <v>13259</v>
      </c>
      <c r="P32" s="874"/>
      <c r="Q32" s="875">
        <f>'Tab. 1'!B32</f>
        <v>13259</v>
      </c>
      <c r="R32" s="876"/>
    </row>
    <row r="33" spans="1:18" x14ac:dyDescent="0.2">
      <c r="D33" s="61"/>
      <c r="E33" s="96"/>
      <c r="O33" s="97"/>
      <c r="P33" s="97"/>
      <c r="Q33" s="97"/>
      <c r="R33" s="97"/>
    </row>
    <row r="34" spans="1:18" x14ac:dyDescent="0.2">
      <c r="A34" s="60"/>
      <c r="E34" s="98"/>
      <c r="O34" s="97"/>
      <c r="P34" s="97"/>
      <c r="Q34" s="97"/>
      <c r="R34" s="97"/>
    </row>
    <row r="35" spans="1:18" x14ac:dyDescent="0.2">
      <c r="A35" s="35"/>
      <c r="E35" s="96"/>
      <c r="O35" s="97"/>
      <c r="P35" s="97"/>
      <c r="Q35" s="97"/>
      <c r="R35" s="97"/>
    </row>
    <row r="36" spans="1:18" x14ac:dyDescent="0.2">
      <c r="A36" s="35"/>
      <c r="B36" s="99"/>
      <c r="E36" s="96"/>
    </row>
    <row r="37" spans="1:18" x14ac:dyDescent="0.2">
      <c r="A37" s="35"/>
      <c r="B37" s="99"/>
    </row>
    <row r="38" spans="1:18" x14ac:dyDescent="0.2">
      <c r="A38" s="35"/>
      <c r="B38" s="99"/>
    </row>
    <row r="39" spans="1:18" x14ac:dyDescent="0.2">
      <c r="A39" s="35"/>
    </row>
  </sheetData>
  <mergeCells count="23">
    <mergeCell ref="O32:P32"/>
    <mergeCell ref="Q32:R32"/>
    <mergeCell ref="E13:E14"/>
    <mergeCell ref="F13:F14"/>
    <mergeCell ref="G13:G14"/>
    <mergeCell ref="H13:H14"/>
    <mergeCell ref="I13:I14"/>
    <mergeCell ref="J13:J14"/>
    <mergeCell ref="K13:K14"/>
    <mergeCell ref="L13:L14"/>
    <mergeCell ref="M13:M14"/>
    <mergeCell ref="O15:P15"/>
    <mergeCell ref="Q15:R15"/>
    <mergeCell ref="O10:R10"/>
    <mergeCell ref="A11:A14"/>
    <mergeCell ref="B11:M11"/>
    <mergeCell ref="O11:P13"/>
    <mergeCell ref="Q11:R13"/>
    <mergeCell ref="B12:E12"/>
    <mergeCell ref="F12:M12"/>
    <mergeCell ref="B13:B14"/>
    <mergeCell ref="C13:C14"/>
    <mergeCell ref="D13:D14"/>
  </mergeCells>
  <pageMargins left="0.59055118110236227" right="0.59055118110236227" top="0.59055118110236227" bottom="0.59055118110236227" header="0.51181102362204722" footer="0.51181102362204722"/>
  <pageSetup paperSize="9" scale="6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C6FFA-1E0C-4329-AB1F-5C5AC2C0B7E6}">
  <dimension ref="A1:AH38"/>
  <sheetViews>
    <sheetView topLeftCell="A13" zoomScaleNormal="100" workbookViewId="0"/>
  </sheetViews>
  <sheetFormatPr baseColWidth="10" defaultColWidth="11.5546875" defaultRowHeight="15" x14ac:dyDescent="0.2"/>
  <cols>
    <col min="1" max="1" width="23.21875" style="31" customWidth="1"/>
    <col min="2" max="3" width="7.33203125" style="31" customWidth="1"/>
    <col min="4" max="5" width="7.77734375" style="31" customWidth="1"/>
    <col min="6" max="9" width="7.33203125" style="31" customWidth="1"/>
    <col min="10" max="11" width="7.77734375" style="31" customWidth="1"/>
    <col min="12" max="23" width="7.33203125" style="31" customWidth="1"/>
    <col min="24" max="24" width="4.33203125" style="31" customWidth="1"/>
    <col min="25" max="28" width="11.5546875" style="31"/>
    <col min="29" max="29" width="2.6640625" style="31" customWidth="1"/>
    <col min="30" max="16384" width="11.5546875" style="31"/>
  </cols>
  <sheetData>
    <row r="1" spans="1:33" ht="22.5" customHeight="1" x14ac:dyDescent="0.2">
      <c r="A1" s="62"/>
      <c r="W1" s="32"/>
    </row>
    <row r="2" spans="1:33" ht="22.5" customHeight="1" x14ac:dyDescent="0.2">
      <c r="A2" s="62"/>
      <c r="W2" s="32"/>
    </row>
    <row r="3" spans="1:33" ht="22.5" customHeight="1" x14ac:dyDescent="0.2">
      <c r="A3" s="62"/>
      <c r="W3" s="32"/>
    </row>
    <row r="4" spans="1:33" ht="22.5" customHeight="1" x14ac:dyDescent="0.2">
      <c r="A4" s="62"/>
      <c r="W4" s="32"/>
    </row>
    <row r="5" spans="1:33" ht="22.5" customHeight="1" x14ac:dyDescent="0.2">
      <c r="A5" s="62"/>
      <c r="W5" s="32"/>
    </row>
    <row r="6" spans="1:33" ht="22.5" customHeight="1" x14ac:dyDescent="0.2"/>
    <row r="7" spans="1:33" s="33" customFormat="1" ht="25.5" customHeight="1" x14ac:dyDescent="0.2">
      <c r="A7" s="34" t="s">
        <v>262</v>
      </c>
    </row>
    <row r="8" spans="1:33" s="33" customFormat="1" ht="22.5" customHeight="1" x14ac:dyDescent="0.2">
      <c r="A8" s="34"/>
    </row>
    <row r="9" spans="1:33" s="33" customFormat="1" ht="25.5" customHeight="1" x14ac:dyDescent="0.2">
      <c r="A9" s="34" t="s">
        <v>82</v>
      </c>
      <c r="B9" s="34" t="s">
        <v>97</v>
      </c>
      <c r="C9" s="34"/>
    </row>
    <row r="10" spans="1:33" ht="22.5" customHeight="1" x14ac:dyDescent="0.2"/>
    <row r="11" spans="1:33" s="100" customFormat="1" ht="22.5" customHeight="1" x14ac:dyDescent="0.2">
      <c r="A11" s="854" t="s">
        <v>11</v>
      </c>
      <c r="B11" s="857" t="s">
        <v>94</v>
      </c>
      <c r="C11" s="858"/>
      <c r="D11" s="858"/>
      <c r="E11" s="858"/>
      <c r="F11" s="858"/>
      <c r="G11" s="858"/>
      <c r="H11" s="858"/>
      <c r="I11" s="858"/>
      <c r="J11" s="858"/>
      <c r="K11" s="858"/>
      <c r="L11" s="858"/>
      <c r="M11" s="858"/>
      <c r="N11" s="858"/>
      <c r="O11" s="858"/>
      <c r="P11" s="858"/>
      <c r="Q11" s="858"/>
      <c r="R11" s="858"/>
      <c r="S11" s="858"/>
      <c r="T11" s="858"/>
      <c r="U11" s="858"/>
      <c r="V11" s="858"/>
      <c r="W11" s="859"/>
      <c r="Y11" s="851" t="s">
        <v>103</v>
      </c>
      <c r="Z11" s="852"/>
      <c r="AA11" s="852"/>
      <c r="AB11" s="853"/>
      <c r="AD11" s="851" t="s">
        <v>103</v>
      </c>
      <c r="AE11" s="852"/>
      <c r="AF11" s="852"/>
      <c r="AG11" s="853"/>
    </row>
    <row r="12" spans="1:33" s="100" customFormat="1" ht="30" customHeight="1" x14ac:dyDescent="0.2">
      <c r="A12" s="855"/>
      <c r="B12" s="883" t="s">
        <v>95</v>
      </c>
      <c r="C12" s="884"/>
      <c r="D12" s="884"/>
      <c r="E12" s="884"/>
      <c r="F12" s="884"/>
      <c r="G12" s="884"/>
      <c r="H12" s="884"/>
      <c r="I12" s="884"/>
      <c r="J12" s="884"/>
      <c r="K12" s="885"/>
      <c r="L12" s="883" t="s">
        <v>96</v>
      </c>
      <c r="M12" s="884"/>
      <c r="N12" s="884"/>
      <c r="O12" s="884"/>
      <c r="P12" s="884"/>
      <c r="Q12" s="884"/>
      <c r="R12" s="884"/>
      <c r="S12" s="884"/>
      <c r="T12" s="884"/>
      <c r="U12" s="884"/>
      <c r="V12" s="884"/>
      <c r="W12" s="866"/>
      <c r="Y12" s="860" t="s">
        <v>107</v>
      </c>
      <c r="Z12" s="861"/>
      <c r="AA12" s="860" t="s">
        <v>108</v>
      </c>
      <c r="AB12" s="861"/>
      <c r="AD12" s="860" t="s">
        <v>109</v>
      </c>
      <c r="AE12" s="861"/>
      <c r="AF12" s="860" t="s">
        <v>258</v>
      </c>
      <c r="AG12" s="861"/>
    </row>
    <row r="13" spans="1:33" s="63" customFormat="1" ht="33.75" customHeight="1" x14ac:dyDescent="0.2">
      <c r="A13" s="855"/>
      <c r="B13" s="857">
        <v>1</v>
      </c>
      <c r="C13" s="859"/>
      <c r="D13" s="842">
        <v>2</v>
      </c>
      <c r="E13" s="859"/>
      <c r="F13" s="841">
        <v>3</v>
      </c>
      <c r="G13" s="858"/>
      <c r="H13" s="841" t="s">
        <v>77</v>
      </c>
      <c r="I13" s="886"/>
      <c r="J13" s="887" t="s">
        <v>28</v>
      </c>
      <c r="K13" s="888"/>
      <c r="L13" s="838">
        <v>2</v>
      </c>
      <c r="M13" s="845"/>
      <c r="N13" s="845">
        <v>3</v>
      </c>
      <c r="O13" s="845"/>
      <c r="P13" s="845">
        <v>4</v>
      </c>
      <c r="Q13" s="845"/>
      <c r="R13" s="842">
        <v>5</v>
      </c>
      <c r="S13" s="859"/>
      <c r="T13" s="841" t="s">
        <v>80</v>
      </c>
      <c r="U13" s="858"/>
      <c r="V13" s="887" t="s">
        <v>28</v>
      </c>
      <c r="W13" s="859"/>
      <c r="Y13" s="862"/>
      <c r="Z13" s="863"/>
      <c r="AA13" s="862"/>
      <c r="AB13" s="863"/>
      <c r="AD13" s="862"/>
      <c r="AE13" s="863"/>
      <c r="AF13" s="862"/>
      <c r="AG13" s="863"/>
    </row>
    <row r="14" spans="1:33" s="63" customFormat="1" ht="15.75" x14ac:dyDescent="0.2">
      <c r="A14" s="855"/>
      <c r="B14" s="838" t="s">
        <v>29</v>
      </c>
      <c r="C14" s="101" t="s">
        <v>88</v>
      </c>
      <c r="D14" s="845" t="s">
        <v>29</v>
      </c>
      <c r="E14" s="102" t="s">
        <v>88</v>
      </c>
      <c r="F14" s="845" t="s">
        <v>29</v>
      </c>
      <c r="G14" s="102" t="s">
        <v>88</v>
      </c>
      <c r="H14" s="845" t="s">
        <v>29</v>
      </c>
      <c r="I14" s="102" t="s">
        <v>88</v>
      </c>
      <c r="J14" s="889" t="s">
        <v>29</v>
      </c>
      <c r="K14" s="103" t="s">
        <v>88</v>
      </c>
      <c r="L14" s="867" t="s">
        <v>29</v>
      </c>
      <c r="M14" s="102" t="s">
        <v>88</v>
      </c>
      <c r="N14" s="869" t="s">
        <v>29</v>
      </c>
      <c r="O14" s="102" t="s">
        <v>88</v>
      </c>
      <c r="P14" s="869" t="s">
        <v>29</v>
      </c>
      <c r="Q14" s="102" t="s">
        <v>88</v>
      </c>
      <c r="R14" s="845" t="s">
        <v>29</v>
      </c>
      <c r="S14" s="101" t="s">
        <v>88</v>
      </c>
      <c r="T14" s="845" t="s">
        <v>29</v>
      </c>
      <c r="U14" s="101" t="s">
        <v>88</v>
      </c>
      <c r="V14" s="889" t="s">
        <v>29</v>
      </c>
      <c r="W14" s="101" t="s">
        <v>88</v>
      </c>
      <c r="Y14" s="864"/>
      <c r="Z14" s="865"/>
      <c r="AA14" s="864"/>
      <c r="AB14" s="865"/>
      <c r="AD14" s="864"/>
      <c r="AE14" s="865"/>
      <c r="AF14" s="864"/>
      <c r="AG14" s="865"/>
    </row>
    <row r="15" spans="1:33" s="63" customFormat="1" ht="17.25" x14ac:dyDescent="0.2">
      <c r="A15" s="856"/>
      <c r="B15" s="838"/>
      <c r="C15" s="104" t="s">
        <v>235</v>
      </c>
      <c r="D15" s="845"/>
      <c r="E15" s="104" t="s">
        <v>235</v>
      </c>
      <c r="F15" s="845"/>
      <c r="G15" s="104" t="s">
        <v>235</v>
      </c>
      <c r="H15" s="845"/>
      <c r="I15" s="104" t="s">
        <v>235</v>
      </c>
      <c r="J15" s="889"/>
      <c r="K15" s="104" t="s">
        <v>235</v>
      </c>
      <c r="L15" s="868"/>
      <c r="M15" s="104" t="s">
        <v>235</v>
      </c>
      <c r="N15" s="870"/>
      <c r="O15" s="104" t="s">
        <v>235</v>
      </c>
      <c r="P15" s="870"/>
      <c r="Q15" s="104" t="s">
        <v>235</v>
      </c>
      <c r="R15" s="845"/>
      <c r="S15" s="104" t="s">
        <v>235</v>
      </c>
      <c r="T15" s="845"/>
      <c r="U15" s="104" t="s">
        <v>235</v>
      </c>
      <c r="V15" s="889"/>
      <c r="W15" s="104" t="s">
        <v>235</v>
      </c>
      <c r="Y15" s="64"/>
      <c r="Z15" s="65"/>
      <c r="AA15" s="64"/>
      <c r="AB15" s="65"/>
      <c r="AD15" s="64"/>
      <c r="AE15" s="65"/>
      <c r="AF15" s="64"/>
      <c r="AG15" s="65"/>
    </row>
    <row r="16" spans="1:33" s="70" customFormat="1" ht="18" customHeight="1" thickBot="1" x14ac:dyDescent="0.25">
      <c r="A16" s="39">
        <v>1</v>
      </c>
      <c r="B16" s="38" t="s">
        <v>1</v>
      </c>
      <c r="C16" s="41" t="s">
        <v>2</v>
      </c>
      <c r="D16" s="41" t="s">
        <v>3</v>
      </c>
      <c r="E16" s="37" t="s">
        <v>4</v>
      </c>
      <c r="F16" s="41" t="s">
        <v>5</v>
      </c>
      <c r="G16" s="37" t="s">
        <v>6</v>
      </c>
      <c r="H16" s="41" t="s">
        <v>7</v>
      </c>
      <c r="I16" s="105" t="s">
        <v>8</v>
      </c>
      <c r="J16" s="40" t="s">
        <v>9</v>
      </c>
      <c r="K16" s="39" t="s">
        <v>10</v>
      </c>
      <c r="L16" s="38" t="s">
        <v>30</v>
      </c>
      <c r="M16" s="41" t="s">
        <v>31</v>
      </c>
      <c r="N16" s="41" t="s">
        <v>32</v>
      </c>
      <c r="O16" s="41" t="s">
        <v>33</v>
      </c>
      <c r="P16" s="41" t="s">
        <v>34</v>
      </c>
      <c r="Q16" s="41" t="s">
        <v>35</v>
      </c>
      <c r="R16" s="41" t="s">
        <v>36</v>
      </c>
      <c r="S16" s="41" t="s">
        <v>37</v>
      </c>
      <c r="T16" s="41" t="s">
        <v>38</v>
      </c>
      <c r="U16" s="41" t="s">
        <v>39</v>
      </c>
      <c r="V16" s="69" t="s">
        <v>89</v>
      </c>
      <c r="W16" s="41" t="s">
        <v>90</v>
      </c>
      <c r="Y16" s="881"/>
      <c r="Z16" s="882"/>
      <c r="AA16" s="881"/>
      <c r="AB16" s="882"/>
      <c r="AD16" s="881"/>
      <c r="AE16" s="882"/>
      <c r="AF16" s="881"/>
      <c r="AG16" s="882"/>
    </row>
    <row r="17" spans="1:34" s="70" customFormat="1" ht="18" customHeight="1" thickTop="1" x14ac:dyDescent="0.2">
      <c r="A17" s="565" t="s">
        <v>166</v>
      </c>
      <c r="B17" s="106">
        <v>4.5510000000000002</v>
      </c>
      <c r="C17" s="107">
        <v>4.2770000000000001</v>
      </c>
      <c r="D17" s="107">
        <v>3319.7339999999999</v>
      </c>
      <c r="E17" s="108">
        <v>3261.971</v>
      </c>
      <c r="F17" s="107">
        <v>208.74799999999999</v>
      </c>
      <c r="G17" s="107">
        <v>201.36600000000001</v>
      </c>
      <c r="H17" s="107">
        <v>55.898000000000003</v>
      </c>
      <c r="I17" s="109">
        <v>42.034999999999997</v>
      </c>
      <c r="J17" s="110">
        <f t="shared" ref="J17:J32" si="0">SUM(B17,D17,F17,H17)</f>
        <v>3588.931</v>
      </c>
      <c r="K17" s="111">
        <f t="shared" ref="K17:K32" si="1">SUM(I17,G17,E17,C17)</f>
        <v>3509.6489999999999</v>
      </c>
      <c r="L17" s="80">
        <v>21.248999999999999</v>
      </c>
      <c r="M17" s="112">
        <v>17.318999999999999</v>
      </c>
      <c r="N17" s="112">
        <v>19.346</v>
      </c>
      <c r="O17" s="113">
        <v>17.25</v>
      </c>
      <c r="P17" s="112">
        <v>514.40200000000004</v>
      </c>
      <c r="Q17" s="112">
        <v>452.096</v>
      </c>
      <c r="R17" s="80">
        <v>19.388000000000002</v>
      </c>
      <c r="S17" s="112">
        <v>14.167</v>
      </c>
      <c r="T17" s="112">
        <v>29.28</v>
      </c>
      <c r="U17" s="113">
        <v>16.369</v>
      </c>
      <c r="V17" s="110">
        <f t="shared" ref="V17:V32" si="2">SUM(T17,R17,P17,N17,L17)</f>
        <v>603.66500000000008</v>
      </c>
      <c r="W17" s="107">
        <f t="shared" ref="W17:W32" si="3">SUM(U17,S17,Q17,O17,M17,)</f>
        <v>517.20100000000002</v>
      </c>
      <c r="Y17" s="76">
        <f t="shared" ref="Y17:Y20" si="4">J17+V17</f>
        <v>4192.5960000000005</v>
      </c>
      <c r="Z17" s="77"/>
      <c r="AA17" s="76">
        <f>'Tab. 1'!D16</f>
        <v>4192.5969999999998</v>
      </c>
      <c r="AB17" s="77"/>
      <c r="AD17" s="76">
        <f t="shared" ref="AD17:AD20" si="5">K17+W17</f>
        <v>4026.85</v>
      </c>
      <c r="AE17" s="77"/>
      <c r="AF17" s="76">
        <f>'Tab. 3a'!D15</f>
        <v>4026.8519999999999</v>
      </c>
      <c r="AG17" s="77"/>
    </row>
    <row r="18" spans="1:34" s="70" customFormat="1" ht="18" customHeight="1" x14ac:dyDescent="0.2">
      <c r="A18" s="566" t="s">
        <v>112</v>
      </c>
      <c r="B18" s="79">
        <v>2</v>
      </c>
      <c r="C18" s="112">
        <v>1</v>
      </c>
      <c r="D18" s="112">
        <v>4981</v>
      </c>
      <c r="E18" s="113">
        <v>4950</v>
      </c>
      <c r="F18" s="112">
        <v>349</v>
      </c>
      <c r="G18" s="112">
        <v>344</v>
      </c>
      <c r="H18" s="112">
        <v>96</v>
      </c>
      <c r="I18" s="114">
        <v>62</v>
      </c>
      <c r="J18" s="110">
        <f t="shared" si="0"/>
        <v>5428</v>
      </c>
      <c r="K18" s="111">
        <f t="shared" si="1"/>
        <v>5357</v>
      </c>
      <c r="L18" s="80">
        <v>13</v>
      </c>
      <c r="M18" s="112">
        <v>11</v>
      </c>
      <c r="N18" s="112">
        <v>5</v>
      </c>
      <c r="O18" s="113">
        <v>5</v>
      </c>
      <c r="P18" s="112">
        <v>492</v>
      </c>
      <c r="Q18" s="112">
        <v>391</v>
      </c>
      <c r="R18" s="80">
        <v>9</v>
      </c>
      <c r="S18" s="112">
        <v>6</v>
      </c>
      <c r="T18" s="112">
        <v>16</v>
      </c>
      <c r="U18" s="113">
        <v>3</v>
      </c>
      <c r="V18" s="110">
        <f t="shared" si="2"/>
        <v>535</v>
      </c>
      <c r="W18" s="107">
        <f t="shared" si="3"/>
        <v>416</v>
      </c>
      <c r="Y18" s="76">
        <f t="shared" si="4"/>
        <v>5963</v>
      </c>
      <c r="Z18" s="77"/>
      <c r="AA18" s="76">
        <f>'Tab. 1'!D17</f>
        <v>5963</v>
      </c>
      <c r="AB18" s="77"/>
      <c r="AD18" s="76">
        <f t="shared" si="5"/>
        <v>5773</v>
      </c>
      <c r="AE18" s="77"/>
      <c r="AF18" s="693">
        <f>'Tab. 3a'!D16</f>
        <v>5773</v>
      </c>
      <c r="AG18" s="77"/>
    </row>
    <row r="19" spans="1:34" s="70" customFormat="1" ht="18" customHeight="1" x14ac:dyDescent="0.2">
      <c r="A19" s="566" t="s">
        <v>111</v>
      </c>
      <c r="B19" s="79">
        <v>0</v>
      </c>
      <c r="C19" s="112">
        <v>0</v>
      </c>
      <c r="D19" s="112">
        <f>12.235+E19</f>
        <v>25.234999999999999</v>
      </c>
      <c r="E19" s="113">
        <v>13</v>
      </c>
      <c r="F19" s="112">
        <v>3.9870000000000001</v>
      </c>
      <c r="G19" s="112">
        <v>0</v>
      </c>
      <c r="H19" s="112">
        <f>32.428+I19</f>
        <v>34.427999999999997</v>
      </c>
      <c r="I19" s="114">
        <v>2</v>
      </c>
      <c r="J19" s="110">
        <f t="shared" si="0"/>
        <v>63.65</v>
      </c>
      <c r="K19" s="111">
        <f t="shared" si="1"/>
        <v>15</v>
      </c>
      <c r="L19" s="80">
        <v>1.8080000000000001</v>
      </c>
      <c r="M19" s="112">
        <v>0</v>
      </c>
      <c r="N19" s="112">
        <v>0.14699999999999999</v>
      </c>
      <c r="O19" s="113">
        <v>0</v>
      </c>
      <c r="P19" s="112">
        <f>33.9+4+Q19</f>
        <v>40.9</v>
      </c>
      <c r="Q19" s="112">
        <v>3</v>
      </c>
      <c r="R19" s="80">
        <v>1.0629999999999999</v>
      </c>
      <c r="S19" s="112">
        <v>0</v>
      </c>
      <c r="T19" s="112">
        <f>59.762-4</f>
        <v>55.762</v>
      </c>
      <c r="U19" s="113">
        <v>0</v>
      </c>
      <c r="V19" s="110">
        <f t="shared" si="2"/>
        <v>99.68</v>
      </c>
      <c r="W19" s="107">
        <f t="shared" si="3"/>
        <v>3</v>
      </c>
      <c r="X19" s="781"/>
      <c r="Y19" s="796">
        <f t="shared" si="4"/>
        <v>163.33000000000001</v>
      </c>
      <c r="Z19" s="797"/>
      <c r="AA19" s="796">
        <f>'Tab. 1'!D18</f>
        <v>163</v>
      </c>
      <c r="AB19" s="115"/>
      <c r="AD19" s="76">
        <f t="shared" si="5"/>
        <v>18</v>
      </c>
      <c r="AE19" s="77"/>
      <c r="AF19" s="693">
        <f>'Tab. 3a'!D17</f>
        <v>18</v>
      </c>
      <c r="AG19" s="115"/>
    </row>
    <row r="20" spans="1:34" s="70" customFormat="1" ht="18" customHeight="1" x14ac:dyDescent="0.2">
      <c r="A20" s="566" t="s">
        <v>110</v>
      </c>
      <c r="B20" s="79">
        <v>1</v>
      </c>
      <c r="C20" s="112">
        <v>1</v>
      </c>
      <c r="D20" s="112">
        <v>2436</v>
      </c>
      <c r="E20" s="113">
        <v>2408</v>
      </c>
      <c r="F20" s="112">
        <v>134</v>
      </c>
      <c r="G20" s="112">
        <v>130</v>
      </c>
      <c r="H20" s="112">
        <v>14</v>
      </c>
      <c r="I20" s="114">
        <v>10</v>
      </c>
      <c r="J20" s="110">
        <f t="shared" si="0"/>
        <v>2585</v>
      </c>
      <c r="K20" s="111">
        <f t="shared" si="1"/>
        <v>2549</v>
      </c>
      <c r="L20" s="80">
        <v>5</v>
      </c>
      <c r="M20" s="112">
        <v>5</v>
      </c>
      <c r="N20" s="112">
        <v>7</v>
      </c>
      <c r="O20" s="113">
        <v>7</v>
      </c>
      <c r="P20" s="112">
        <v>133</v>
      </c>
      <c r="Q20" s="112">
        <v>128</v>
      </c>
      <c r="R20" s="80">
        <v>1</v>
      </c>
      <c r="S20" s="112">
        <v>0</v>
      </c>
      <c r="T20" s="112">
        <v>0</v>
      </c>
      <c r="U20" s="113">
        <v>0</v>
      </c>
      <c r="V20" s="110">
        <f t="shared" si="2"/>
        <v>146</v>
      </c>
      <c r="W20" s="107">
        <f t="shared" si="3"/>
        <v>140</v>
      </c>
      <c r="Y20" s="76">
        <f t="shared" si="4"/>
        <v>2731</v>
      </c>
      <c r="Z20" s="77"/>
      <c r="AA20" s="76">
        <f>'Tab. 1'!D19</f>
        <v>2731</v>
      </c>
      <c r="AB20" s="77"/>
      <c r="AD20" s="800">
        <f t="shared" si="5"/>
        <v>2689</v>
      </c>
      <c r="AE20" s="801"/>
      <c r="AF20" s="800">
        <f>'Tab. 3a'!D18</f>
        <v>2690</v>
      </c>
      <c r="AG20" s="77"/>
      <c r="AH20" s="753" t="s">
        <v>275</v>
      </c>
    </row>
    <row r="21" spans="1:34" s="823" customFormat="1" ht="18" customHeight="1" x14ac:dyDescent="0.2">
      <c r="A21" s="78" t="s">
        <v>295</v>
      </c>
      <c r="B21" s="704">
        <v>0</v>
      </c>
      <c r="C21" s="708">
        <v>0</v>
      </c>
      <c r="D21" s="705">
        <v>12</v>
      </c>
      <c r="E21" s="112">
        <v>8</v>
      </c>
      <c r="F21" s="705">
        <v>2</v>
      </c>
      <c r="G21" s="112">
        <v>2</v>
      </c>
      <c r="H21" s="705">
        <v>4</v>
      </c>
      <c r="I21" s="114">
        <v>1</v>
      </c>
      <c r="J21" s="707">
        <f>SUM(B21,D21,F21,H21)</f>
        <v>18</v>
      </c>
      <c r="K21" s="111">
        <f t="shared" si="1"/>
        <v>11</v>
      </c>
      <c r="L21" s="704">
        <v>1</v>
      </c>
      <c r="M21" s="112">
        <v>1</v>
      </c>
      <c r="N21" s="705">
        <v>1</v>
      </c>
      <c r="O21" s="112">
        <v>1</v>
      </c>
      <c r="P21" s="705">
        <v>13</v>
      </c>
      <c r="Q21" s="112">
        <v>13</v>
      </c>
      <c r="R21" s="705">
        <v>0</v>
      </c>
      <c r="S21" s="708">
        <v>0</v>
      </c>
      <c r="T21" s="705">
        <v>1</v>
      </c>
      <c r="U21" s="708">
        <v>0</v>
      </c>
      <c r="V21" s="707">
        <f t="shared" ref="V21:V22" si="6">SUM(T21,R21,P21,N21,L21)</f>
        <v>16</v>
      </c>
      <c r="W21" s="107">
        <f t="shared" si="3"/>
        <v>15</v>
      </c>
      <c r="X21" s="697"/>
      <c r="Y21" s="803">
        <f>J21+V21</f>
        <v>34</v>
      </c>
      <c r="Z21" s="804"/>
      <c r="AA21" s="803">
        <f>'Tab. 1'!D20</f>
        <v>34</v>
      </c>
      <c r="AB21" s="804"/>
      <c r="AC21" s="70"/>
      <c r="AD21" s="798">
        <f>K21+W21</f>
        <v>26</v>
      </c>
      <c r="AE21" s="799"/>
      <c r="AF21" s="798">
        <f>'Tab. 3a'!D19</f>
        <v>26</v>
      </c>
      <c r="AG21" s="804"/>
    </row>
    <row r="22" spans="1:34" s="70" customFormat="1" ht="18" customHeight="1" x14ac:dyDescent="0.2">
      <c r="A22" s="566" t="s">
        <v>115</v>
      </c>
      <c r="B22" s="704">
        <v>0</v>
      </c>
      <c r="C22" s="708">
        <v>0</v>
      </c>
      <c r="D22" s="708">
        <v>13</v>
      </c>
      <c r="E22" s="709">
        <v>3</v>
      </c>
      <c r="F22" s="708">
        <v>2</v>
      </c>
      <c r="G22" s="709">
        <v>0</v>
      </c>
      <c r="H22" s="708">
        <v>67</v>
      </c>
      <c r="I22" s="710">
        <v>0</v>
      </c>
      <c r="J22" s="707">
        <f>SUM(B22,D22,F22,H22)</f>
        <v>82</v>
      </c>
      <c r="K22" s="711">
        <f t="shared" ref="K22" si="7">SUM(I22,G22,E22,C22)</f>
        <v>3</v>
      </c>
      <c r="L22" s="705">
        <v>0</v>
      </c>
      <c r="M22" s="708">
        <v>0</v>
      </c>
      <c r="N22" s="708">
        <v>0</v>
      </c>
      <c r="O22" s="709">
        <v>0</v>
      </c>
      <c r="P22" s="708">
        <v>27</v>
      </c>
      <c r="Q22" s="112">
        <v>24</v>
      </c>
      <c r="R22" s="705">
        <v>2</v>
      </c>
      <c r="S22" s="708">
        <v>1</v>
      </c>
      <c r="T22" s="708">
        <v>5</v>
      </c>
      <c r="U22" s="709">
        <v>0</v>
      </c>
      <c r="V22" s="707">
        <f t="shared" si="6"/>
        <v>34</v>
      </c>
      <c r="W22" s="708">
        <f t="shared" ref="W22" si="8">SUM(U22,S22,Q22,O22,M22,)</f>
        <v>25</v>
      </c>
      <c r="X22" s="781"/>
      <c r="Y22" s="699">
        <f t="shared" ref="Y22:Y32" si="9">J22+V22</f>
        <v>116</v>
      </c>
      <c r="Z22" s="700"/>
      <c r="AA22" s="699">
        <f>'Tab. 1'!D21</f>
        <v>116</v>
      </c>
      <c r="AB22" s="700"/>
      <c r="AD22" s="701">
        <f>K22+W22</f>
        <v>28</v>
      </c>
      <c r="AE22" s="700"/>
      <c r="AF22" s="701">
        <f>'Tab. 3a'!D20</f>
        <v>27</v>
      </c>
      <c r="AG22" s="700"/>
    </row>
    <row r="23" spans="1:34" s="70" customFormat="1" ht="18" customHeight="1" x14ac:dyDescent="0.2">
      <c r="A23" s="566" t="s">
        <v>114</v>
      </c>
      <c r="B23" s="79">
        <v>12</v>
      </c>
      <c r="C23" s="112">
        <v>12</v>
      </c>
      <c r="D23" s="112">
        <v>2412</v>
      </c>
      <c r="E23" s="113">
        <v>2385</v>
      </c>
      <c r="F23" s="112">
        <v>161</v>
      </c>
      <c r="G23" s="112">
        <v>155</v>
      </c>
      <c r="H23" s="112">
        <v>0</v>
      </c>
      <c r="I23" s="114">
        <v>0</v>
      </c>
      <c r="J23" s="110">
        <f t="shared" si="0"/>
        <v>2585</v>
      </c>
      <c r="K23" s="111">
        <f t="shared" si="1"/>
        <v>2552</v>
      </c>
      <c r="L23" s="80">
        <v>0</v>
      </c>
      <c r="M23" s="112">
        <v>0</v>
      </c>
      <c r="N23" s="112">
        <v>0</v>
      </c>
      <c r="O23" s="113">
        <v>0</v>
      </c>
      <c r="P23" s="112">
        <v>345</v>
      </c>
      <c r="Q23" s="112">
        <v>289</v>
      </c>
      <c r="R23" s="80">
        <v>11</v>
      </c>
      <c r="S23" s="112">
        <v>5</v>
      </c>
      <c r="T23" s="112">
        <v>11</v>
      </c>
      <c r="U23" s="113">
        <v>2</v>
      </c>
      <c r="V23" s="110">
        <f t="shared" si="2"/>
        <v>367</v>
      </c>
      <c r="W23" s="107">
        <f t="shared" si="3"/>
        <v>296</v>
      </c>
      <c r="Y23" s="76">
        <f t="shared" si="9"/>
        <v>2952</v>
      </c>
      <c r="Z23" s="77"/>
      <c r="AA23" s="76">
        <f>'Tab. 1'!D22</f>
        <v>2952</v>
      </c>
      <c r="AB23" s="77"/>
      <c r="AD23" s="76">
        <f t="shared" ref="AD23:AD32" si="10">K23+W23</f>
        <v>2848</v>
      </c>
      <c r="AE23" s="77"/>
      <c r="AF23" s="693">
        <f>'Tab. 3a'!D21</f>
        <v>2848</v>
      </c>
      <c r="AG23" s="77"/>
    </row>
    <row r="24" spans="1:34" s="70" customFormat="1" ht="18" customHeight="1" x14ac:dyDescent="0.2">
      <c r="A24" s="751" t="s">
        <v>167</v>
      </c>
      <c r="B24" s="79">
        <v>2.2000000000000002</v>
      </c>
      <c r="C24" s="112">
        <v>2.2000000000000002</v>
      </c>
      <c r="D24" s="112">
        <v>1809.854</v>
      </c>
      <c r="E24" s="113">
        <v>1800.867</v>
      </c>
      <c r="F24" s="112">
        <v>20.911999999999999</v>
      </c>
      <c r="G24" s="112">
        <v>20.911999999999999</v>
      </c>
      <c r="H24" s="112">
        <v>8.1950000000000003</v>
      </c>
      <c r="I24" s="114">
        <v>4.8019999999999996</v>
      </c>
      <c r="J24" s="110">
        <f t="shared" si="0"/>
        <v>1841.1610000000001</v>
      </c>
      <c r="K24" s="111">
        <f t="shared" si="1"/>
        <v>1828.7809999999999</v>
      </c>
      <c r="L24" s="80">
        <v>3.6</v>
      </c>
      <c r="M24" s="112">
        <v>3.4089999999999998</v>
      </c>
      <c r="N24" s="112">
        <v>0.98299999999999998</v>
      </c>
      <c r="O24" s="113">
        <v>0.98299999999999998</v>
      </c>
      <c r="P24" s="112">
        <v>80.128</v>
      </c>
      <c r="Q24" s="112">
        <v>70.259</v>
      </c>
      <c r="R24" s="80">
        <v>0.50900000000000001</v>
      </c>
      <c r="S24" s="112">
        <v>0.50900000000000001</v>
      </c>
      <c r="T24" s="112">
        <v>0.47099999999999997</v>
      </c>
      <c r="U24" s="113">
        <v>0.47099999999999997</v>
      </c>
      <c r="V24" s="110">
        <f t="shared" si="2"/>
        <v>85.691000000000003</v>
      </c>
      <c r="W24" s="107">
        <f t="shared" si="3"/>
        <v>75.631000000000014</v>
      </c>
      <c r="Y24" s="76">
        <f t="shared" si="9"/>
        <v>1926.8520000000001</v>
      </c>
      <c r="Z24" s="77"/>
      <c r="AA24" s="76">
        <f>'Tab. 1'!D23</f>
        <v>1926.931</v>
      </c>
      <c r="AB24" s="77"/>
      <c r="AD24" s="76">
        <f t="shared" si="10"/>
        <v>1904.412</v>
      </c>
      <c r="AE24" s="77"/>
      <c r="AF24" s="693">
        <f>'Tab. 3a'!D22</f>
        <v>1904.491</v>
      </c>
      <c r="AG24" s="77"/>
    </row>
    <row r="25" spans="1:34" s="70" customFormat="1" ht="18" customHeight="1" x14ac:dyDescent="0.2">
      <c r="A25" s="566" t="s">
        <v>282</v>
      </c>
      <c r="B25" s="704">
        <v>5</v>
      </c>
      <c r="C25" s="708">
        <v>5</v>
      </c>
      <c r="D25" s="708">
        <v>3966</v>
      </c>
      <c r="E25" s="709">
        <v>3939</v>
      </c>
      <c r="F25" s="708">
        <v>211</v>
      </c>
      <c r="G25" s="708">
        <v>211</v>
      </c>
      <c r="H25" s="708">
        <v>76</v>
      </c>
      <c r="I25" s="710">
        <v>74</v>
      </c>
      <c r="J25" s="812">
        <f t="shared" si="0"/>
        <v>4258</v>
      </c>
      <c r="K25" s="711">
        <f t="shared" si="1"/>
        <v>4229</v>
      </c>
      <c r="L25" s="705">
        <v>15</v>
      </c>
      <c r="M25" s="708">
        <v>14</v>
      </c>
      <c r="N25" s="708">
        <v>10</v>
      </c>
      <c r="O25" s="709">
        <v>10</v>
      </c>
      <c r="P25" s="708">
        <v>359</v>
      </c>
      <c r="Q25" s="708">
        <v>337</v>
      </c>
      <c r="R25" s="705">
        <v>1</v>
      </c>
      <c r="S25" s="708">
        <v>1</v>
      </c>
      <c r="T25" s="708">
        <v>2</v>
      </c>
      <c r="U25" s="709">
        <v>2</v>
      </c>
      <c r="V25" s="812">
        <f t="shared" si="2"/>
        <v>387</v>
      </c>
      <c r="W25" s="813">
        <f t="shared" si="3"/>
        <v>364</v>
      </c>
      <c r="Y25" s="76">
        <f t="shared" si="9"/>
        <v>4645</v>
      </c>
      <c r="Z25" s="77"/>
      <c r="AA25" s="76">
        <f>'Tab. 1'!D24</f>
        <v>4645</v>
      </c>
      <c r="AB25" s="77"/>
      <c r="AD25" s="76">
        <f t="shared" si="10"/>
        <v>4593</v>
      </c>
      <c r="AE25" s="77"/>
      <c r="AF25" s="693">
        <f>'Tab. 3a'!D23</f>
        <v>4593</v>
      </c>
      <c r="AG25" s="77"/>
    </row>
    <row r="26" spans="1:34" s="70" customFormat="1" ht="18" customHeight="1" x14ac:dyDescent="0.2">
      <c r="A26" s="566" t="s">
        <v>116</v>
      </c>
      <c r="B26" s="79">
        <v>9</v>
      </c>
      <c r="C26" s="112">
        <v>3</v>
      </c>
      <c r="D26" s="112">
        <v>3535</v>
      </c>
      <c r="E26" s="113">
        <v>3330</v>
      </c>
      <c r="F26" s="112">
        <v>291</v>
      </c>
      <c r="G26" s="112">
        <v>285</v>
      </c>
      <c r="H26" s="112">
        <v>120</v>
      </c>
      <c r="I26" s="114">
        <v>42</v>
      </c>
      <c r="J26" s="110">
        <f t="shared" si="0"/>
        <v>3955</v>
      </c>
      <c r="K26" s="111">
        <f t="shared" si="1"/>
        <v>3660</v>
      </c>
      <c r="L26" s="80">
        <v>42</v>
      </c>
      <c r="M26" s="112">
        <v>28</v>
      </c>
      <c r="N26" s="112">
        <v>11</v>
      </c>
      <c r="O26" s="113">
        <v>10</v>
      </c>
      <c r="P26" s="112">
        <v>382</v>
      </c>
      <c r="Q26" s="112">
        <v>246</v>
      </c>
      <c r="R26" s="80">
        <v>11</v>
      </c>
      <c r="S26" s="112">
        <v>8</v>
      </c>
      <c r="T26" s="112">
        <v>17</v>
      </c>
      <c r="U26" s="113">
        <v>3</v>
      </c>
      <c r="V26" s="110">
        <f t="shared" si="2"/>
        <v>463</v>
      </c>
      <c r="W26" s="107">
        <f t="shared" si="3"/>
        <v>295</v>
      </c>
      <c r="Y26" s="76">
        <f t="shared" si="9"/>
        <v>4418</v>
      </c>
      <c r="Z26" s="77"/>
      <c r="AA26" s="76">
        <f>'Tab. 1'!D25</f>
        <v>4418</v>
      </c>
      <c r="AB26" s="77"/>
      <c r="AD26" s="76">
        <f t="shared" si="10"/>
        <v>3955</v>
      </c>
      <c r="AE26" s="77"/>
      <c r="AF26" s="693">
        <f>'Tab. 3a'!D24</f>
        <v>3955</v>
      </c>
      <c r="AG26" s="77"/>
    </row>
    <row r="27" spans="1:34" s="70" customFormat="1" ht="18" customHeight="1" x14ac:dyDescent="0.2">
      <c r="A27" s="566" t="s">
        <v>117</v>
      </c>
      <c r="B27" s="79">
        <v>6</v>
      </c>
      <c r="C27" s="112">
        <v>5</v>
      </c>
      <c r="D27" s="112">
        <v>2376</v>
      </c>
      <c r="E27" s="113">
        <v>2348</v>
      </c>
      <c r="F27" s="112">
        <v>126</v>
      </c>
      <c r="G27" s="112">
        <v>122</v>
      </c>
      <c r="H27" s="112">
        <v>11</v>
      </c>
      <c r="I27" s="114">
        <v>7</v>
      </c>
      <c r="J27" s="110">
        <f t="shared" si="0"/>
        <v>2519</v>
      </c>
      <c r="K27" s="111">
        <f t="shared" si="1"/>
        <v>2482</v>
      </c>
      <c r="L27" s="80">
        <v>11</v>
      </c>
      <c r="M27" s="112">
        <v>11</v>
      </c>
      <c r="N27" s="112">
        <v>13</v>
      </c>
      <c r="O27" s="113">
        <v>12</v>
      </c>
      <c r="P27" s="112">
        <v>315</v>
      </c>
      <c r="Q27" s="112">
        <v>283</v>
      </c>
      <c r="R27" s="80">
        <v>1</v>
      </c>
      <c r="S27" s="112">
        <v>1</v>
      </c>
      <c r="T27" s="112">
        <v>6</v>
      </c>
      <c r="U27" s="113">
        <v>4</v>
      </c>
      <c r="V27" s="110">
        <f t="shared" si="2"/>
        <v>346</v>
      </c>
      <c r="W27" s="107">
        <f t="shared" si="3"/>
        <v>311</v>
      </c>
      <c r="Y27" s="76">
        <f t="shared" si="9"/>
        <v>2865</v>
      </c>
      <c r="Z27" s="77"/>
      <c r="AA27" s="76">
        <f>'Tab. 1'!D26</f>
        <v>2865</v>
      </c>
      <c r="AB27" s="77"/>
      <c r="AD27" s="76">
        <f t="shared" si="10"/>
        <v>2793</v>
      </c>
      <c r="AE27" s="77"/>
      <c r="AF27" s="693">
        <f>'Tab. 3a'!D25</f>
        <v>2793</v>
      </c>
      <c r="AG27" s="77"/>
    </row>
    <row r="28" spans="1:34" s="70" customFormat="1" ht="18" customHeight="1" x14ac:dyDescent="0.2">
      <c r="A28" s="566" t="s">
        <v>119</v>
      </c>
      <c r="B28" s="106">
        <v>4.1820000000000004</v>
      </c>
      <c r="C28" s="107">
        <v>4.1479999999999997</v>
      </c>
      <c r="D28" s="107">
        <v>267.44900000000001</v>
      </c>
      <c r="E28" s="108">
        <v>249.74100000000001</v>
      </c>
      <c r="F28" s="107">
        <v>22.786999999999999</v>
      </c>
      <c r="G28" s="107">
        <v>21.876999999999999</v>
      </c>
      <c r="H28" s="107">
        <v>2.2919999999999998</v>
      </c>
      <c r="I28" s="109">
        <v>1.2190000000000001</v>
      </c>
      <c r="J28" s="110">
        <f t="shared" si="0"/>
        <v>296.70999999999998</v>
      </c>
      <c r="K28" s="111">
        <f t="shared" si="1"/>
        <v>276.98500000000001</v>
      </c>
      <c r="L28" s="80">
        <v>5.1459999999999999</v>
      </c>
      <c r="M28" s="112">
        <v>5.1459999999999999</v>
      </c>
      <c r="N28" s="112">
        <v>1.8919999999999999</v>
      </c>
      <c r="O28" s="113">
        <v>1.8919999999999999</v>
      </c>
      <c r="P28" s="112">
        <v>6.0659999999999998</v>
      </c>
      <c r="Q28" s="112">
        <v>5.3259999999999996</v>
      </c>
      <c r="R28" s="80">
        <v>0.14099999999999999</v>
      </c>
      <c r="S28" s="112">
        <v>0.14099999999999999</v>
      </c>
      <c r="T28" s="112">
        <v>0</v>
      </c>
      <c r="U28" s="113">
        <v>0</v>
      </c>
      <c r="V28" s="110">
        <f t="shared" si="2"/>
        <v>13.245000000000001</v>
      </c>
      <c r="W28" s="107">
        <f t="shared" si="3"/>
        <v>12.504999999999999</v>
      </c>
      <c r="Y28" s="76">
        <f t="shared" si="9"/>
        <v>309.95499999999998</v>
      </c>
      <c r="Z28" s="77"/>
      <c r="AA28" s="76">
        <f>'Tab. 1'!D27</f>
        <v>309.96199999999999</v>
      </c>
      <c r="AB28" s="77"/>
      <c r="AD28" s="76">
        <f t="shared" si="10"/>
        <v>289.49</v>
      </c>
      <c r="AE28" s="77"/>
      <c r="AF28" s="693">
        <f>'Tab. 3a'!D26</f>
        <v>289.49700000000001</v>
      </c>
      <c r="AG28" s="77"/>
    </row>
    <row r="29" spans="1:34" s="70" customFormat="1" ht="18" customHeight="1" x14ac:dyDescent="0.2">
      <c r="A29" s="566" t="s">
        <v>120</v>
      </c>
      <c r="B29" s="79">
        <v>2.5630000000000002</v>
      </c>
      <c r="C29" s="112">
        <v>2.2825000000000002</v>
      </c>
      <c r="D29" s="112">
        <v>1972.98</v>
      </c>
      <c r="E29" s="113">
        <v>1908.5619999999999</v>
      </c>
      <c r="F29" s="113">
        <v>100.233</v>
      </c>
      <c r="G29" s="112">
        <v>95.636499999999998</v>
      </c>
      <c r="H29" s="112">
        <v>36.026000000000003</v>
      </c>
      <c r="I29" s="112">
        <v>12.417999999999999</v>
      </c>
      <c r="J29" s="110">
        <f t="shared" si="0"/>
        <v>2111.8020000000001</v>
      </c>
      <c r="K29" s="111">
        <f t="shared" si="1"/>
        <v>2018.8989999999999</v>
      </c>
      <c r="L29" s="80">
        <v>6.0350000000000001</v>
      </c>
      <c r="M29" s="112">
        <v>2.67</v>
      </c>
      <c r="N29" s="112">
        <v>3.069</v>
      </c>
      <c r="O29" s="113">
        <v>2.0230000000000001</v>
      </c>
      <c r="P29" s="112">
        <v>155.95599999999999</v>
      </c>
      <c r="Q29" s="112">
        <v>95.26</v>
      </c>
      <c r="R29" s="80">
        <v>3.117</v>
      </c>
      <c r="S29" s="112">
        <v>0.41899999999999998</v>
      </c>
      <c r="T29" s="112">
        <v>2.3090000000000002</v>
      </c>
      <c r="U29" s="113">
        <v>0</v>
      </c>
      <c r="V29" s="110">
        <f t="shared" si="2"/>
        <v>170.48599999999996</v>
      </c>
      <c r="W29" s="107">
        <f t="shared" si="3"/>
        <v>100.372</v>
      </c>
      <c r="Y29" s="76">
        <f t="shared" si="9"/>
        <v>2282.288</v>
      </c>
      <c r="Z29" s="77"/>
      <c r="AA29" s="76">
        <f>'Tab. 1'!D28</f>
        <v>2282.288</v>
      </c>
      <c r="AB29" s="77"/>
      <c r="AD29" s="76">
        <f t="shared" si="10"/>
        <v>2119.2709999999997</v>
      </c>
      <c r="AE29" s="77"/>
      <c r="AF29" s="693">
        <f>'Tab. 3a'!D27</f>
        <v>2119.2709999999997</v>
      </c>
      <c r="AG29" s="77"/>
    </row>
    <row r="30" spans="1:34" s="70" customFormat="1" ht="18" customHeight="1" x14ac:dyDescent="0.2">
      <c r="A30" s="566" t="s">
        <v>121</v>
      </c>
      <c r="B30" s="79">
        <v>6</v>
      </c>
      <c r="C30" s="112">
        <v>5</v>
      </c>
      <c r="D30" s="112">
        <v>1812</v>
      </c>
      <c r="E30" s="113">
        <v>1794</v>
      </c>
      <c r="F30" s="112">
        <v>46</v>
      </c>
      <c r="G30" s="112">
        <v>46</v>
      </c>
      <c r="H30" s="112">
        <v>40</v>
      </c>
      <c r="I30" s="114">
        <v>18</v>
      </c>
      <c r="J30" s="110">
        <f t="shared" si="0"/>
        <v>1904</v>
      </c>
      <c r="K30" s="117">
        <f t="shared" si="1"/>
        <v>1863</v>
      </c>
      <c r="L30" s="80">
        <v>5</v>
      </c>
      <c r="M30" s="112">
        <v>5</v>
      </c>
      <c r="N30" s="112">
        <v>1</v>
      </c>
      <c r="O30" s="113">
        <v>1</v>
      </c>
      <c r="P30" s="112">
        <v>109</v>
      </c>
      <c r="Q30" s="112">
        <v>103</v>
      </c>
      <c r="R30" s="80">
        <v>1</v>
      </c>
      <c r="S30" s="112">
        <v>1</v>
      </c>
      <c r="T30" s="112">
        <v>1</v>
      </c>
      <c r="U30" s="113">
        <v>1</v>
      </c>
      <c r="V30" s="110">
        <f t="shared" si="2"/>
        <v>117</v>
      </c>
      <c r="W30" s="107">
        <f t="shared" si="3"/>
        <v>111</v>
      </c>
      <c r="Y30" s="76">
        <f t="shared" si="9"/>
        <v>2021</v>
      </c>
      <c r="Z30" s="77"/>
      <c r="AA30" s="76">
        <f>'Tab. 1'!D29</f>
        <v>2021</v>
      </c>
      <c r="AB30" s="77"/>
      <c r="AD30" s="693">
        <f t="shared" si="10"/>
        <v>1974</v>
      </c>
      <c r="AE30" s="694"/>
      <c r="AF30" s="693">
        <f>'Tab. 3a'!D28</f>
        <v>1974</v>
      </c>
      <c r="AG30" s="77"/>
    </row>
    <row r="31" spans="1:34" s="70" customFormat="1" ht="18" customHeight="1" x14ac:dyDescent="0.2">
      <c r="A31" s="566" t="s">
        <v>118</v>
      </c>
      <c r="B31" s="79">
        <v>0</v>
      </c>
      <c r="C31" s="108">
        <v>0</v>
      </c>
      <c r="D31" s="112">
        <v>1382</v>
      </c>
      <c r="E31" s="113">
        <v>1366</v>
      </c>
      <c r="F31" s="112">
        <v>24</v>
      </c>
      <c r="G31" s="112">
        <v>23</v>
      </c>
      <c r="H31" s="112">
        <v>23</v>
      </c>
      <c r="I31" s="114">
        <v>17</v>
      </c>
      <c r="J31" s="110">
        <f t="shared" si="0"/>
        <v>1429</v>
      </c>
      <c r="K31" s="113">
        <f t="shared" si="1"/>
        <v>1406</v>
      </c>
      <c r="L31" s="79">
        <v>6</v>
      </c>
      <c r="M31" s="112">
        <v>6</v>
      </c>
      <c r="N31" s="112">
        <v>4</v>
      </c>
      <c r="O31" s="113">
        <v>4</v>
      </c>
      <c r="P31" s="112">
        <v>91</v>
      </c>
      <c r="Q31" s="112">
        <v>82</v>
      </c>
      <c r="R31" s="80">
        <v>2</v>
      </c>
      <c r="S31" s="112">
        <v>2</v>
      </c>
      <c r="T31" s="112">
        <v>2</v>
      </c>
      <c r="U31" s="113">
        <v>1</v>
      </c>
      <c r="V31" s="110">
        <f t="shared" si="2"/>
        <v>105</v>
      </c>
      <c r="W31" s="107">
        <f t="shared" si="3"/>
        <v>95</v>
      </c>
      <c r="Y31" s="76">
        <f t="shared" si="9"/>
        <v>1534</v>
      </c>
      <c r="Z31" s="77"/>
      <c r="AA31" s="76">
        <f>'Tab. 1'!D30</f>
        <v>1534</v>
      </c>
      <c r="AB31" s="77"/>
      <c r="AD31" s="76">
        <f t="shared" si="10"/>
        <v>1501</v>
      </c>
      <c r="AE31" s="77"/>
      <c r="AF31" s="693">
        <f>'Tab. 3a'!D29</f>
        <v>1501</v>
      </c>
      <c r="AG31" s="77"/>
    </row>
    <row r="32" spans="1:34" s="70" customFormat="1" ht="18" customHeight="1" thickBot="1" x14ac:dyDescent="0.25">
      <c r="A32" s="567" t="s">
        <v>122</v>
      </c>
      <c r="B32" s="83">
        <v>1</v>
      </c>
      <c r="C32" s="118">
        <v>1</v>
      </c>
      <c r="D32" s="118">
        <v>1364</v>
      </c>
      <c r="E32" s="118">
        <v>1348</v>
      </c>
      <c r="F32" s="118">
        <v>60</v>
      </c>
      <c r="G32" s="118">
        <v>60</v>
      </c>
      <c r="H32" s="118">
        <v>5</v>
      </c>
      <c r="I32" s="119">
        <v>5</v>
      </c>
      <c r="J32" s="90">
        <f t="shared" si="0"/>
        <v>1430</v>
      </c>
      <c r="K32" s="120">
        <f t="shared" si="1"/>
        <v>1414</v>
      </c>
      <c r="L32" s="84">
        <v>7</v>
      </c>
      <c r="M32" s="118">
        <v>6</v>
      </c>
      <c r="N32" s="118">
        <v>4</v>
      </c>
      <c r="O32" s="121">
        <v>4</v>
      </c>
      <c r="P32" s="118">
        <v>59</v>
      </c>
      <c r="Q32" s="118">
        <v>49</v>
      </c>
      <c r="R32" s="84">
        <v>0</v>
      </c>
      <c r="S32" s="118">
        <v>0</v>
      </c>
      <c r="T32" s="118">
        <v>0</v>
      </c>
      <c r="U32" s="121">
        <v>0</v>
      </c>
      <c r="V32" s="90">
        <f t="shared" si="2"/>
        <v>70</v>
      </c>
      <c r="W32" s="118">
        <f t="shared" si="3"/>
        <v>59</v>
      </c>
      <c r="Y32" s="76">
        <f t="shared" si="9"/>
        <v>1500</v>
      </c>
      <c r="Z32" s="77"/>
      <c r="AA32" s="76">
        <f>'Tab. 1'!D31</f>
        <v>1500</v>
      </c>
      <c r="AB32" s="77"/>
      <c r="AD32" s="796">
        <f t="shared" si="10"/>
        <v>1473</v>
      </c>
      <c r="AE32" s="797"/>
      <c r="AF32" s="796">
        <f>'Tab. 3a'!D30</f>
        <v>1473</v>
      </c>
      <c r="AG32" s="77"/>
      <c r="AH32" s="753"/>
    </row>
    <row r="33" spans="1:33" s="127" customFormat="1" ht="18" customHeight="1" thickTop="1" x14ac:dyDescent="0.2">
      <c r="A33" s="91" t="s">
        <v>168</v>
      </c>
      <c r="B33" s="122">
        <f t="shared" ref="B33:I33" si="11">SUM(B17:B32)</f>
        <v>55.496000000000009</v>
      </c>
      <c r="C33" s="123">
        <f t="shared" si="11"/>
        <v>45.907499999999999</v>
      </c>
      <c r="D33" s="123">
        <f t="shared" si="11"/>
        <v>31684.252</v>
      </c>
      <c r="E33" s="123">
        <f t="shared" si="11"/>
        <v>31113.141000000003</v>
      </c>
      <c r="F33" s="123">
        <f t="shared" si="11"/>
        <v>1762.6669999999999</v>
      </c>
      <c r="G33" s="123">
        <f t="shared" si="11"/>
        <v>1717.7915</v>
      </c>
      <c r="H33" s="123">
        <f t="shared" si="11"/>
        <v>592.83899999999994</v>
      </c>
      <c r="I33" s="123">
        <f t="shared" si="11"/>
        <v>298.47399999999999</v>
      </c>
      <c r="J33" s="124">
        <f>SUM(B33,D33,F33,H33)</f>
        <v>34095.254000000001</v>
      </c>
      <c r="K33" s="125">
        <f>SUM(I33,G33,E33,C33)</f>
        <v>33175.314000000006</v>
      </c>
      <c r="L33" s="126">
        <f>SUM(L17:L32)</f>
        <v>142.83799999999999</v>
      </c>
      <c r="M33" s="123">
        <f t="shared" ref="M33:U33" si="12">SUM(M17:M32)</f>
        <v>115.54400000000001</v>
      </c>
      <c r="N33" s="123">
        <f t="shared" si="12"/>
        <v>81.436999999999998</v>
      </c>
      <c r="O33" s="123">
        <f t="shared" si="12"/>
        <v>76.147999999999996</v>
      </c>
      <c r="P33" s="123">
        <f t="shared" si="12"/>
        <v>3122.4520000000002</v>
      </c>
      <c r="Q33" s="123">
        <f t="shared" si="12"/>
        <v>2570.9410000000003</v>
      </c>
      <c r="R33" s="123">
        <f t="shared" si="12"/>
        <v>63.217999999999996</v>
      </c>
      <c r="S33" s="123">
        <f t="shared" si="12"/>
        <v>40.235999999999997</v>
      </c>
      <c r="T33" s="123">
        <f t="shared" si="12"/>
        <v>148.822</v>
      </c>
      <c r="U33" s="126">
        <f t="shared" si="12"/>
        <v>32.840000000000003</v>
      </c>
      <c r="V33" s="124">
        <f>SUM(T33,R33,P33,N33,L33)</f>
        <v>3558.7670000000003</v>
      </c>
      <c r="W33" s="123">
        <f>SUM(U33,S33,Q33,O33,M33,)</f>
        <v>2835.7090000000003</v>
      </c>
      <c r="Y33" s="873">
        <f>J33+V33</f>
        <v>37654.021000000001</v>
      </c>
      <c r="Z33" s="874"/>
      <c r="AA33" s="873">
        <f>'Tab. 1'!D32</f>
        <v>37653.777999999998</v>
      </c>
      <c r="AB33" s="874"/>
      <c r="AD33" s="873">
        <f>K33+W33</f>
        <v>36011.023000000008</v>
      </c>
      <c r="AE33" s="874"/>
      <c r="AF33" s="875">
        <f>'Tab. 3a'!D31</f>
        <v>36011.111000000004</v>
      </c>
      <c r="AG33" s="876"/>
    </row>
    <row r="34" spans="1:33" s="36" customFormat="1" ht="20.25" customHeight="1" x14ac:dyDescent="0.2">
      <c r="J34" s="128"/>
      <c r="K34" s="128"/>
      <c r="V34" s="129"/>
      <c r="W34" s="129"/>
      <c r="Y34" s="826"/>
      <c r="Z34" s="826"/>
      <c r="AA34" s="826"/>
      <c r="AB34" s="826"/>
    </row>
    <row r="35" spans="1:33" s="62" customFormat="1" ht="12" customHeight="1" x14ac:dyDescent="0.2">
      <c r="A35" s="60" t="s">
        <v>14</v>
      </c>
      <c r="J35" s="130"/>
      <c r="K35" s="130"/>
      <c r="V35" s="131"/>
      <c r="W35" s="131"/>
    </row>
    <row r="36" spans="1:33" s="35" customFormat="1" ht="12" customHeight="1" x14ac:dyDescent="0.2">
      <c r="A36" s="35" t="s">
        <v>172</v>
      </c>
      <c r="J36" s="132"/>
      <c r="K36" s="132"/>
      <c r="V36" s="133"/>
      <c r="W36" s="133"/>
    </row>
    <row r="37" spans="1:33" s="35" customFormat="1" ht="12" customHeight="1" x14ac:dyDescent="0.2">
      <c r="A37" s="35" t="s">
        <v>271</v>
      </c>
      <c r="J37" s="132"/>
      <c r="K37" s="132"/>
      <c r="V37" s="133"/>
      <c r="W37" s="133"/>
    </row>
    <row r="38" spans="1:33" s="62" customFormat="1" ht="24" customHeight="1" x14ac:dyDescent="0.2">
      <c r="A38" s="843" t="s">
        <v>286</v>
      </c>
      <c r="B38" s="843"/>
      <c r="C38" s="843"/>
      <c r="D38" s="843"/>
      <c r="E38" s="843"/>
      <c r="F38" s="843"/>
      <c r="G38" s="843"/>
      <c r="H38" s="843"/>
      <c r="I38" s="843"/>
      <c r="J38" s="843"/>
      <c r="K38" s="843"/>
      <c r="L38" s="843"/>
      <c r="M38" s="843"/>
      <c r="N38" s="843"/>
      <c r="O38" s="843"/>
      <c r="P38" s="843"/>
      <c r="Q38" s="843"/>
      <c r="R38" s="843"/>
      <c r="S38" s="843"/>
      <c r="T38" s="843"/>
      <c r="U38" s="843"/>
      <c r="V38" s="843"/>
      <c r="W38" s="843"/>
    </row>
  </sheetData>
  <mergeCells count="41">
    <mergeCell ref="A38:W38"/>
    <mergeCell ref="Y16:Z16"/>
    <mergeCell ref="AA16:AB16"/>
    <mergeCell ref="AD16:AE16"/>
    <mergeCell ref="AF16:AG16"/>
    <mergeCell ref="Y33:Z33"/>
    <mergeCell ref="AA33:AB33"/>
    <mergeCell ref="AD33:AE33"/>
    <mergeCell ref="AF33:AG33"/>
    <mergeCell ref="L14:L15"/>
    <mergeCell ref="N14:N15"/>
    <mergeCell ref="P14:P15"/>
    <mergeCell ref="R14:R15"/>
    <mergeCell ref="T14:T15"/>
    <mergeCell ref="V14:V15"/>
    <mergeCell ref="N13:O13"/>
    <mergeCell ref="P13:Q13"/>
    <mergeCell ref="R13:S13"/>
    <mergeCell ref="T13:U13"/>
    <mergeCell ref="V13:W13"/>
    <mergeCell ref="B14:B15"/>
    <mergeCell ref="D14:D15"/>
    <mergeCell ref="F14:F15"/>
    <mergeCell ref="H14:H15"/>
    <mergeCell ref="J14:J15"/>
    <mergeCell ref="L13:M13"/>
    <mergeCell ref="A11:A15"/>
    <mergeCell ref="B11:W11"/>
    <mergeCell ref="Y11:AB11"/>
    <mergeCell ref="AD11:AG11"/>
    <mergeCell ref="B12:K12"/>
    <mergeCell ref="L12:W12"/>
    <mergeCell ref="Y12:Z14"/>
    <mergeCell ref="AA12:AB14"/>
    <mergeCell ref="AD12:AE14"/>
    <mergeCell ref="AF12:AG14"/>
    <mergeCell ref="B13:C13"/>
    <mergeCell ref="D13:E13"/>
    <mergeCell ref="F13:G13"/>
    <mergeCell ref="H13:I13"/>
    <mergeCell ref="J13:K13"/>
  </mergeCells>
  <pageMargins left="0.59055118110236227" right="0.59055118110236227" top="0.59055118110236227" bottom="0.59055118110236227" header="0.51181102362204722" footer="0.51181102362204722"/>
  <pageSetup paperSize="9" scale="6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69C72-C090-4AA6-AD01-309A1D867E72}">
  <dimension ref="A1:W40"/>
  <sheetViews>
    <sheetView topLeftCell="A19" zoomScaleNormal="100" workbookViewId="0"/>
  </sheetViews>
  <sheetFormatPr baseColWidth="10" defaultColWidth="11.5546875" defaultRowHeight="15" x14ac:dyDescent="0.2"/>
  <cols>
    <col min="1" max="1" width="22.77734375" style="97" customWidth="1"/>
    <col min="2" max="16384" width="11.5546875" style="97"/>
  </cols>
  <sheetData>
    <row r="1" spans="1:16" s="31" customFormat="1" ht="22.5" customHeight="1" x14ac:dyDescent="0.2">
      <c r="A1" s="62"/>
      <c r="P1" s="32"/>
    </row>
    <row r="2" spans="1:16" s="31" customFormat="1" ht="22.5" customHeight="1" x14ac:dyDescent="0.2"/>
    <row r="3" spans="1:16" s="31" customFormat="1" ht="22.5" customHeight="1" x14ac:dyDescent="0.2"/>
    <row r="4" spans="1:16" s="31" customFormat="1" ht="22.5" customHeight="1" x14ac:dyDescent="0.2"/>
    <row r="5" spans="1:16" s="31" customFormat="1" ht="22.5" customHeight="1" x14ac:dyDescent="0.2"/>
    <row r="6" spans="1:16" s="31" customFormat="1" ht="22.5" customHeight="1" x14ac:dyDescent="0.2"/>
    <row r="7" spans="1:16" s="134" customFormat="1" ht="25.5" customHeight="1" x14ac:dyDescent="0.2">
      <c r="A7" s="34" t="s">
        <v>262</v>
      </c>
    </row>
    <row r="8" spans="1:16" s="33" customFormat="1" ht="22.5" customHeight="1" x14ac:dyDescent="0.2">
      <c r="A8" s="34"/>
    </row>
    <row r="9" spans="1:16" s="134" customFormat="1" ht="25.5" customHeight="1" x14ac:dyDescent="0.2">
      <c r="A9" s="34" t="s">
        <v>173</v>
      </c>
      <c r="B9" s="34" t="s">
        <v>99</v>
      </c>
    </row>
    <row r="10" spans="1:16" s="134" customFormat="1" ht="25.5" customHeight="1" x14ac:dyDescent="0.2">
      <c r="B10" s="34" t="s">
        <v>100</v>
      </c>
    </row>
    <row r="11" spans="1:16" ht="22.5" customHeight="1" x14ac:dyDescent="0.2"/>
    <row r="12" spans="1:16" s="63" customFormat="1" ht="26.25" customHeight="1" x14ac:dyDescent="0.2">
      <c r="A12" s="912" t="s">
        <v>11</v>
      </c>
      <c r="B12" s="915" t="s">
        <v>12</v>
      </c>
      <c r="C12" s="916"/>
      <c r="D12" s="916"/>
      <c r="E12" s="916"/>
      <c r="F12" s="916"/>
      <c r="G12" s="916"/>
      <c r="H12" s="917"/>
      <c r="I12" s="916" t="s">
        <v>13</v>
      </c>
      <c r="J12" s="916"/>
      <c r="K12" s="916"/>
      <c r="L12" s="916"/>
      <c r="M12" s="916"/>
      <c r="N12" s="916"/>
      <c r="O12" s="916"/>
      <c r="P12" s="848"/>
    </row>
    <row r="13" spans="1:16" s="63" customFormat="1" ht="54" customHeight="1" x14ac:dyDescent="0.2">
      <c r="A13" s="913"/>
      <c r="B13" s="883" t="s">
        <v>174</v>
      </c>
      <c r="C13" s="884"/>
      <c r="D13" s="884"/>
      <c r="E13" s="884"/>
      <c r="F13" s="885"/>
      <c r="G13" s="918" t="s">
        <v>175</v>
      </c>
      <c r="H13" s="919"/>
      <c r="I13" s="884" t="s">
        <v>176</v>
      </c>
      <c r="J13" s="884"/>
      <c r="K13" s="884"/>
      <c r="L13" s="884"/>
      <c r="M13" s="884"/>
      <c r="N13" s="884"/>
      <c r="O13" s="884"/>
      <c r="P13" s="866"/>
    </row>
    <row r="14" spans="1:16" s="63" customFormat="1" ht="17.25" customHeight="1" x14ac:dyDescent="0.2">
      <c r="A14" s="913"/>
      <c r="B14" s="901">
        <v>1</v>
      </c>
      <c r="C14" s="894">
        <v>2</v>
      </c>
      <c r="D14" s="894">
        <v>3</v>
      </c>
      <c r="E14" s="871" t="s">
        <v>77</v>
      </c>
      <c r="F14" s="898" t="s">
        <v>177</v>
      </c>
      <c r="G14" s="900" t="s">
        <v>78</v>
      </c>
      <c r="H14" s="903" t="s">
        <v>79</v>
      </c>
      <c r="I14" s="890">
        <v>1</v>
      </c>
      <c r="J14" s="891"/>
      <c r="K14" s="906">
        <v>2</v>
      </c>
      <c r="L14" s="891"/>
      <c r="M14" s="908" t="s">
        <v>81</v>
      </c>
      <c r="N14" s="909"/>
      <c r="O14" s="890" t="s">
        <v>28</v>
      </c>
      <c r="P14" s="891"/>
    </row>
    <row r="15" spans="1:16" s="63" customFormat="1" ht="17.25" customHeight="1" x14ac:dyDescent="0.2">
      <c r="A15" s="913"/>
      <c r="B15" s="901"/>
      <c r="C15" s="894"/>
      <c r="D15" s="894"/>
      <c r="E15" s="896"/>
      <c r="F15" s="898"/>
      <c r="G15" s="901"/>
      <c r="H15" s="904"/>
      <c r="I15" s="892"/>
      <c r="J15" s="893"/>
      <c r="K15" s="907"/>
      <c r="L15" s="893"/>
      <c r="M15" s="910"/>
      <c r="N15" s="911"/>
      <c r="O15" s="892"/>
      <c r="P15" s="893"/>
    </row>
    <row r="16" spans="1:16" s="63" customFormat="1" ht="15.75" x14ac:dyDescent="0.2">
      <c r="A16" s="913"/>
      <c r="B16" s="901"/>
      <c r="C16" s="894"/>
      <c r="D16" s="894"/>
      <c r="E16" s="896"/>
      <c r="F16" s="898"/>
      <c r="G16" s="901"/>
      <c r="H16" s="904"/>
      <c r="I16" s="891" t="s">
        <v>29</v>
      </c>
      <c r="J16" s="101" t="s">
        <v>88</v>
      </c>
      <c r="K16" s="869" t="s">
        <v>29</v>
      </c>
      <c r="L16" s="101" t="s">
        <v>88</v>
      </c>
      <c r="M16" s="869" t="s">
        <v>29</v>
      </c>
      <c r="N16" s="135" t="s">
        <v>88</v>
      </c>
      <c r="O16" s="891" t="s">
        <v>29</v>
      </c>
      <c r="P16" s="101" t="s">
        <v>88</v>
      </c>
    </row>
    <row r="17" spans="1:17" s="63" customFormat="1" ht="17.25" x14ac:dyDescent="0.2">
      <c r="A17" s="914"/>
      <c r="B17" s="902"/>
      <c r="C17" s="895"/>
      <c r="D17" s="895"/>
      <c r="E17" s="897"/>
      <c r="F17" s="899"/>
      <c r="G17" s="902"/>
      <c r="H17" s="905"/>
      <c r="I17" s="893"/>
      <c r="J17" s="136" t="s">
        <v>235</v>
      </c>
      <c r="K17" s="870"/>
      <c r="L17" s="491" t="s">
        <v>235</v>
      </c>
      <c r="M17" s="870"/>
      <c r="N17" s="692" t="s">
        <v>235</v>
      </c>
      <c r="O17" s="893"/>
      <c r="P17" s="491" t="s">
        <v>235</v>
      </c>
    </row>
    <row r="18" spans="1:17" s="70" customFormat="1" ht="18" customHeight="1" thickBot="1" x14ac:dyDescent="0.25">
      <c r="A18" s="37">
        <v>1</v>
      </c>
      <c r="B18" s="38" t="s">
        <v>1</v>
      </c>
      <c r="C18" s="41" t="s">
        <v>2</v>
      </c>
      <c r="D18" s="41" t="s">
        <v>16</v>
      </c>
      <c r="E18" s="37" t="s">
        <v>17</v>
      </c>
      <c r="F18" s="137" t="s">
        <v>126</v>
      </c>
      <c r="G18" s="38" t="s">
        <v>3</v>
      </c>
      <c r="H18" s="138" t="s">
        <v>4</v>
      </c>
      <c r="I18" s="40" t="s">
        <v>5</v>
      </c>
      <c r="J18" s="41" t="s">
        <v>6</v>
      </c>
      <c r="K18" s="41" t="s">
        <v>24</v>
      </c>
      <c r="L18" s="41" t="s">
        <v>25</v>
      </c>
      <c r="M18" s="41" t="s">
        <v>26</v>
      </c>
      <c r="N18" s="105" t="s">
        <v>127</v>
      </c>
      <c r="O18" s="40" t="s">
        <v>128</v>
      </c>
      <c r="P18" s="41" t="s">
        <v>129</v>
      </c>
    </row>
    <row r="19" spans="1:17" s="70" customFormat="1" ht="18" customHeight="1" thickTop="1" x14ac:dyDescent="0.2">
      <c r="A19" s="71" t="s">
        <v>166</v>
      </c>
      <c r="B19" s="139">
        <v>512</v>
      </c>
      <c r="C19" s="140">
        <v>110</v>
      </c>
      <c r="D19" s="140">
        <v>5</v>
      </c>
      <c r="E19" s="140">
        <v>2</v>
      </c>
      <c r="F19" s="141">
        <v>629</v>
      </c>
      <c r="G19" s="139">
        <v>196</v>
      </c>
      <c r="H19" s="142">
        <v>763</v>
      </c>
      <c r="I19" s="475">
        <v>790.29100000000005</v>
      </c>
      <c r="J19" s="476">
        <v>752.78499999999997</v>
      </c>
      <c r="K19" s="142">
        <v>130.28800000000001</v>
      </c>
      <c r="L19" s="476">
        <v>98.935000000000002</v>
      </c>
      <c r="M19" s="476">
        <v>4.5359999999999996</v>
      </c>
      <c r="N19" s="476">
        <v>2.085</v>
      </c>
      <c r="O19" s="143">
        <f t="shared" ref="O19:O22" si="0">SUM(I19+K19+M19)</f>
        <v>925.11500000000001</v>
      </c>
      <c r="P19" s="144">
        <f t="shared" ref="P19:P22" si="1">SUM(J19+L19+N19)</f>
        <v>853.80500000000006</v>
      </c>
    </row>
    <row r="20" spans="1:17" s="70" customFormat="1" ht="18" customHeight="1" x14ac:dyDescent="0.2">
      <c r="A20" s="78" t="s">
        <v>112</v>
      </c>
      <c r="B20" s="139">
        <v>1306</v>
      </c>
      <c r="C20" s="140">
        <v>193</v>
      </c>
      <c r="D20" s="140">
        <v>4</v>
      </c>
      <c r="E20" s="140">
        <v>0</v>
      </c>
      <c r="F20" s="141">
        <v>1503</v>
      </c>
      <c r="G20" s="139">
        <v>440</v>
      </c>
      <c r="H20" s="142">
        <v>1957</v>
      </c>
      <c r="I20" s="477">
        <v>926</v>
      </c>
      <c r="J20" s="142">
        <v>895</v>
      </c>
      <c r="K20" s="142">
        <v>61</v>
      </c>
      <c r="L20" s="142">
        <v>34</v>
      </c>
      <c r="M20" s="142">
        <v>1</v>
      </c>
      <c r="N20" s="142">
        <v>1</v>
      </c>
      <c r="O20" s="145">
        <f t="shared" si="0"/>
        <v>988</v>
      </c>
      <c r="P20" s="140">
        <f t="shared" si="1"/>
        <v>930</v>
      </c>
    </row>
    <row r="21" spans="1:17" s="70" customFormat="1" ht="18" customHeight="1" x14ac:dyDescent="0.2">
      <c r="A21" s="78" t="s">
        <v>111</v>
      </c>
      <c r="B21" s="139">
        <v>45</v>
      </c>
      <c r="C21" s="140">
        <v>47</v>
      </c>
      <c r="D21" s="140">
        <v>4</v>
      </c>
      <c r="E21" s="140">
        <v>1</v>
      </c>
      <c r="F21" s="141">
        <v>97</v>
      </c>
      <c r="G21" s="139">
        <v>0</v>
      </c>
      <c r="H21" s="142">
        <v>65</v>
      </c>
      <c r="I21" s="477">
        <v>0</v>
      </c>
      <c r="J21" s="142">
        <v>0</v>
      </c>
      <c r="K21" s="142">
        <f>L21</f>
        <v>1</v>
      </c>
      <c r="L21" s="142">
        <v>1</v>
      </c>
      <c r="M21" s="142">
        <v>0</v>
      </c>
      <c r="N21" s="142">
        <v>0</v>
      </c>
      <c r="O21" s="145">
        <f t="shared" si="0"/>
        <v>1</v>
      </c>
      <c r="P21" s="140">
        <f t="shared" si="1"/>
        <v>1</v>
      </c>
    </row>
    <row r="22" spans="1:17" s="70" customFormat="1" ht="18" customHeight="1" x14ac:dyDescent="0.2">
      <c r="A22" s="78" t="s">
        <v>110</v>
      </c>
      <c r="B22" s="139">
        <v>306</v>
      </c>
      <c r="C22" s="140">
        <v>79</v>
      </c>
      <c r="D22" s="140">
        <v>4</v>
      </c>
      <c r="E22" s="140">
        <v>0</v>
      </c>
      <c r="F22" s="141">
        <v>389</v>
      </c>
      <c r="G22" s="139">
        <v>122</v>
      </c>
      <c r="H22" s="142">
        <v>585</v>
      </c>
      <c r="I22" s="477">
        <v>130</v>
      </c>
      <c r="J22" s="142">
        <v>128</v>
      </c>
      <c r="K22" s="142">
        <v>7</v>
      </c>
      <c r="L22" s="142">
        <v>6</v>
      </c>
      <c r="M22" s="142">
        <v>0</v>
      </c>
      <c r="N22" s="142">
        <v>0</v>
      </c>
      <c r="O22" s="145">
        <f t="shared" si="0"/>
        <v>137</v>
      </c>
      <c r="P22" s="140">
        <f t="shared" si="1"/>
        <v>134</v>
      </c>
    </row>
    <row r="23" spans="1:17" s="823" customFormat="1" ht="18" customHeight="1" x14ac:dyDescent="0.2">
      <c r="A23" s="78" t="s">
        <v>113</v>
      </c>
      <c r="B23" s="139">
        <v>76</v>
      </c>
      <c r="C23" s="140">
        <v>7</v>
      </c>
      <c r="D23" s="140">
        <v>0</v>
      </c>
      <c r="E23" s="140">
        <v>0</v>
      </c>
      <c r="F23" s="141">
        <v>83</v>
      </c>
      <c r="G23" s="139">
        <v>1</v>
      </c>
      <c r="H23" s="142">
        <v>60</v>
      </c>
      <c r="I23" s="477">
        <v>21</v>
      </c>
      <c r="J23" s="142">
        <v>19</v>
      </c>
      <c r="K23" s="140">
        <v>10</v>
      </c>
      <c r="L23" s="142">
        <v>7</v>
      </c>
      <c r="M23" s="140">
        <v>0</v>
      </c>
      <c r="N23" s="142">
        <v>0</v>
      </c>
      <c r="O23" s="145">
        <f>SUM(I23+K23+M23)</f>
        <v>31</v>
      </c>
      <c r="P23" s="140">
        <f>SUM(J23+L23+N23)</f>
        <v>26</v>
      </c>
      <c r="Q23" s="698"/>
    </row>
    <row r="24" spans="1:17" s="713" customFormat="1" ht="18" customHeight="1" x14ac:dyDescent="0.2">
      <c r="A24" s="712" t="s">
        <v>182</v>
      </c>
      <c r="B24" s="139">
        <v>58</v>
      </c>
      <c r="C24" s="140">
        <v>38</v>
      </c>
      <c r="D24" s="140">
        <v>1</v>
      </c>
      <c r="E24" s="140">
        <v>0</v>
      </c>
      <c r="F24" s="141">
        <v>97</v>
      </c>
      <c r="G24" s="139">
        <v>15</v>
      </c>
      <c r="H24" s="142">
        <v>41</v>
      </c>
      <c r="I24" s="477">
        <v>16</v>
      </c>
      <c r="J24" s="142">
        <v>16</v>
      </c>
      <c r="K24" s="142">
        <v>7</v>
      </c>
      <c r="L24" s="142">
        <v>7</v>
      </c>
      <c r="M24" s="142">
        <v>0</v>
      </c>
      <c r="N24" s="142">
        <v>0</v>
      </c>
      <c r="O24" s="145">
        <f t="shared" ref="O24:P34" si="2">SUM(I24+K24+M24)</f>
        <v>23</v>
      </c>
      <c r="P24" s="140">
        <f t="shared" si="2"/>
        <v>23</v>
      </c>
    </row>
    <row r="25" spans="1:17" s="70" customFormat="1" ht="18" customHeight="1" x14ac:dyDescent="0.2">
      <c r="A25" s="78" t="s">
        <v>114</v>
      </c>
      <c r="B25" s="139">
        <v>727</v>
      </c>
      <c r="C25" s="140">
        <v>113</v>
      </c>
      <c r="D25" s="140">
        <v>4</v>
      </c>
      <c r="E25" s="140">
        <v>0</v>
      </c>
      <c r="F25" s="141">
        <v>844</v>
      </c>
      <c r="G25" s="139">
        <v>155</v>
      </c>
      <c r="H25" s="142">
        <v>780</v>
      </c>
      <c r="I25" s="477">
        <v>389</v>
      </c>
      <c r="J25" s="142">
        <v>386</v>
      </c>
      <c r="K25" s="142">
        <v>51</v>
      </c>
      <c r="L25" s="142">
        <v>44</v>
      </c>
      <c r="M25" s="142">
        <v>7</v>
      </c>
      <c r="N25" s="142">
        <v>3</v>
      </c>
      <c r="O25" s="145">
        <f t="shared" si="2"/>
        <v>447</v>
      </c>
      <c r="P25" s="140">
        <f t="shared" si="2"/>
        <v>433</v>
      </c>
    </row>
    <row r="26" spans="1:17" s="70" customFormat="1" ht="18" customHeight="1" x14ac:dyDescent="0.2">
      <c r="A26" s="78" t="s">
        <v>167</v>
      </c>
      <c r="B26" s="139">
        <v>165</v>
      </c>
      <c r="C26" s="140">
        <v>8</v>
      </c>
      <c r="D26" s="140">
        <v>0</v>
      </c>
      <c r="E26" s="140">
        <v>0</v>
      </c>
      <c r="F26" s="141">
        <v>173</v>
      </c>
      <c r="G26" s="139">
        <v>32</v>
      </c>
      <c r="H26" s="142">
        <v>510</v>
      </c>
      <c r="I26" s="477">
        <v>76.143000000000001</v>
      </c>
      <c r="J26" s="142">
        <v>73.896000000000001</v>
      </c>
      <c r="K26" s="142">
        <v>7.8979999999999997</v>
      </c>
      <c r="L26" s="142">
        <v>7.8979999999999997</v>
      </c>
      <c r="M26" s="142">
        <f>0.281+0.008</f>
        <v>0.28900000000000003</v>
      </c>
      <c r="N26" s="142">
        <f>0.281-0.008</f>
        <v>0.27300000000000002</v>
      </c>
      <c r="O26" s="145">
        <f t="shared" si="2"/>
        <v>84.33</v>
      </c>
      <c r="P26" s="140">
        <f t="shared" si="2"/>
        <v>82.066999999999993</v>
      </c>
    </row>
    <row r="27" spans="1:17" s="70" customFormat="1" ht="18" customHeight="1" x14ac:dyDescent="0.2">
      <c r="A27" s="78" t="s">
        <v>125</v>
      </c>
      <c r="B27" s="139">
        <v>836</v>
      </c>
      <c r="C27" s="140">
        <v>73</v>
      </c>
      <c r="D27" s="140">
        <v>2</v>
      </c>
      <c r="E27" s="140">
        <v>0</v>
      </c>
      <c r="F27" s="141">
        <v>911</v>
      </c>
      <c r="G27" s="139">
        <v>385</v>
      </c>
      <c r="H27" s="142">
        <v>1060</v>
      </c>
      <c r="I27" s="814">
        <v>567</v>
      </c>
      <c r="J27" s="142">
        <v>559</v>
      </c>
      <c r="K27" s="142">
        <v>33</v>
      </c>
      <c r="L27" s="142">
        <v>31</v>
      </c>
      <c r="M27" s="142">
        <v>2</v>
      </c>
      <c r="N27" s="140">
        <v>2</v>
      </c>
      <c r="O27" s="145">
        <f t="shared" si="2"/>
        <v>602</v>
      </c>
      <c r="P27" s="140">
        <f t="shared" si="2"/>
        <v>592</v>
      </c>
      <c r="Q27" s="511"/>
    </row>
    <row r="28" spans="1:17" s="70" customFormat="1" ht="18" customHeight="1" x14ac:dyDescent="0.2">
      <c r="A28" s="78" t="s">
        <v>116</v>
      </c>
      <c r="B28" s="139">
        <v>1822</v>
      </c>
      <c r="C28" s="140">
        <v>266</v>
      </c>
      <c r="D28" s="140">
        <v>6</v>
      </c>
      <c r="E28" s="140">
        <v>0</v>
      </c>
      <c r="F28" s="141">
        <v>2094</v>
      </c>
      <c r="G28" s="139">
        <v>341</v>
      </c>
      <c r="H28" s="142">
        <v>1608</v>
      </c>
      <c r="I28" s="477">
        <v>542</v>
      </c>
      <c r="J28" s="142">
        <v>469</v>
      </c>
      <c r="K28" s="142">
        <v>54</v>
      </c>
      <c r="L28" s="142">
        <v>25</v>
      </c>
      <c r="M28" s="142">
        <v>5</v>
      </c>
      <c r="N28" s="142">
        <v>2</v>
      </c>
      <c r="O28" s="145">
        <f t="shared" si="2"/>
        <v>601</v>
      </c>
      <c r="P28" s="140">
        <f t="shared" si="2"/>
        <v>496</v>
      </c>
    </row>
    <row r="29" spans="1:17" s="70" customFormat="1" ht="18" customHeight="1" x14ac:dyDescent="0.2">
      <c r="A29" s="78" t="s">
        <v>117</v>
      </c>
      <c r="B29" s="139">
        <v>466</v>
      </c>
      <c r="C29" s="140">
        <v>65</v>
      </c>
      <c r="D29" s="140">
        <v>2</v>
      </c>
      <c r="E29" s="140">
        <v>0</v>
      </c>
      <c r="F29" s="141">
        <v>533</v>
      </c>
      <c r="G29" s="139">
        <v>94</v>
      </c>
      <c r="H29" s="142">
        <v>646</v>
      </c>
      <c r="I29" s="477">
        <v>410</v>
      </c>
      <c r="J29" s="142">
        <v>389</v>
      </c>
      <c r="K29" s="142">
        <v>70</v>
      </c>
      <c r="L29" s="142">
        <v>63</v>
      </c>
      <c r="M29" s="142">
        <v>1</v>
      </c>
      <c r="N29" s="142">
        <v>1</v>
      </c>
      <c r="O29" s="145">
        <f t="shared" si="2"/>
        <v>481</v>
      </c>
      <c r="P29" s="140">
        <f t="shared" si="2"/>
        <v>453</v>
      </c>
    </row>
    <row r="30" spans="1:17" s="70" customFormat="1" ht="18" customHeight="1" x14ac:dyDescent="0.2">
      <c r="A30" s="78" t="s">
        <v>119</v>
      </c>
      <c r="B30" s="139">
        <v>167</v>
      </c>
      <c r="C30" s="140">
        <v>10</v>
      </c>
      <c r="D30" s="140">
        <v>1</v>
      </c>
      <c r="E30" s="140">
        <v>0</v>
      </c>
      <c r="F30" s="141">
        <v>178</v>
      </c>
      <c r="G30" s="139">
        <v>44</v>
      </c>
      <c r="H30" s="142">
        <v>153</v>
      </c>
      <c r="I30" s="477">
        <v>41.546999999999997</v>
      </c>
      <c r="J30" s="142">
        <v>39.555999999999997</v>
      </c>
      <c r="K30" s="142">
        <v>2.2400000000000002</v>
      </c>
      <c r="L30" s="142">
        <v>1.9850000000000001</v>
      </c>
      <c r="M30" s="142">
        <v>0.09</v>
      </c>
      <c r="N30" s="142">
        <v>0.09</v>
      </c>
      <c r="O30" s="145">
        <f t="shared" si="2"/>
        <v>43.877000000000002</v>
      </c>
      <c r="P30" s="140">
        <f t="shared" si="2"/>
        <v>41.631</v>
      </c>
    </row>
    <row r="31" spans="1:17" s="70" customFormat="1" ht="18" customHeight="1" x14ac:dyDescent="0.2">
      <c r="A31" s="78" t="s">
        <v>120</v>
      </c>
      <c r="B31" s="139">
        <v>251</v>
      </c>
      <c r="C31" s="140">
        <v>51</v>
      </c>
      <c r="D31" s="140">
        <v>1</v>
      </c>
      <c r="E31" s="140">
        <v>0</v>
      </c>
      <c r="F31" s="141">
        <v>303</v>
      </c>
      <c r="G31" s="139">
        <v>70</v>
      </c>
      <c r="H31" s="142">
        <v>463</v>
      </c>
      <c r="I31" s="477">
        <v>107.584</v>
      </c>
      <c r="J31" s="142">
        <v>95.247</v>
      </c>
      <c r="K31" s="142">
        <v>18.28</v>
      </c>
      <c r="L31" s="142">
        <v>8.5730000000000004</v>
      </c>
      <c r="M31" s="142">
        <v>1.375</v>
      </c>
      <c r="N31" s="142">
        <v>4.7E-2</v>
      </c>
      <c r="O31" s="145">
        <f t="shared" si="2"/>
        <v>127.239</v>
      </c>
      <c r="P31" s="140">
        <f t="shared" si="2"/>
        <v>103.86699999999999</v>
      </c>
    </row>
    <row r="32" spans="1:17" s="70" customFormat="1" ht="18" customHeight="1" x14ac:dyDescent="0.2">
      <c r="A32" s="78" t="s">
        <v>121</v>
      </c>
      <c r="B32" s="139">
        <v>219</v>
      </c>
      <c r="C32" s="140">
        <v>35</v>
      </c>
      <c r="D32" s="140">
        <v>0</v>
      </c>
      <c r="E32" s="140">
        <v>0</v>
      </c>
      <c r="F32" s="141">
        <v>254</v>
      </c>
      <c r="G32" s="139">
        <v>50</v>
      </c>
      <c r="H32" s="142">
        <v>365</v>
      </c>
      <c r="I32" s="477">
        <v>102</v>
      </c>
      <c r="J32" s="142">
        <v>91</v>
      </c>
      <c r="K32" s="142">
        <v>13</v>
      </c>
      <c r="L32" s="142">
        <v>5</v>
      </c>
      <c r="M32" s="142">
        <v>0</v>
      </c>
      <c r="N32" s="142">
        <v>0</v>
      </c>
      <c r="O32" s="145">
        <f t="shared" si="2"/>
        <v>115</v>
      </c>
      <c r="P32" s="140">
        <f t="shared" si="2"/>
        <v>96</v>
      </c>
    </row>
    <row r="33" spans="1:23" s="70" customFormat="1" ht="18" customHeight="1" x14ac:dyDescent="0.2">
      <c r="A33" s="78" t="s">
        <v>118</v>
      </c>
      <c r="B33" s="139">
        <v>249</v>
      </c>
      <c r="C33" s="140">
        <v>25</v>
      </c>
      <c r="D33" s="140">
        <v>0</v>
      </c>
      <c r="E33" s="140">
        <v>0</v>
      </c>
      <c r="F33" s="141">
        <v>274</v>
      </c>
      <c r="G33" s="139">
        <v>85</v>
      </c>
      <c r="H33" s="142">
        <v>388</v>
      </c>
      <c r="I33" s="477">
        <v>221</v>
      </c>
      <c r="J33" s="142">
        <v>210</v>
      </c>
      <c r="K33" s="142">
        <v>18</v>
      </c>
      <c r="L33" s="142">
        <v>14</v>
      </c>
      <c r="M33" s="142">
        <v>1</v>
      </c>
      <c r="N33" s="142">
        <v>1</v>
      </c>
      <c r="O33" s="145">
        <f t="shared" si="2"/>
        <v>240</v>
      </c>
      <c r="P33" s="140">
        <f t="shared" si="2"/>
        <v>225</v>
      </c>
    </row>
    <row r="34" spans="1:23" s="70" customFormat="1" ht="18" customHeight="1" thickBot="1" x14ac:dyDescent="0.25">
      <c r="A34" s="82" t="s">
        <v>122</v>
      </c>
      <c r="B34" s="146">
        <v>214</v>
      </c>
      <c r="C34" s="147">
        <v>9</v>
      </c>
      <c r="D34" s="147">
        <v>0</v>
      </c>
      <c r="E34" s="147">
        <v>0</v>
      </c>
      <c r="F34" s="148">
        <v>223</v>
      </c>
      <c r="G34" s="146">
        <v>46</v>
      </c>
      <c r="H34" s="149">
        <v>403</v>
      </c>
      <c r="I34" s="478">
        <v>132</v>
      </c>
      <c r="J34" s="149">
        <v>127</v>
      </c>
      <c r="K34" s="149">
        <v>5</v>
      </c>
      <c r="L34" s="149">
        <v>4</v>
      </c>
      <c r="M34" s="149">
        <v>0</v>
      </c>
      <c r="N34" s="149">
        <v>0</v>
      </c>
      <c r="O34" s="150">
        <f t="shared" si="2"/>
        <v>137</v>
      </c>
      <c r="P34" s="147">
        <f t="shared" si="2"/>
        <v>131</v>
      </c>
    </row>
    <row r="35" spans="1:23" s="59" customFormat="1" ht="18" customHeight="1" thickTop="1" x14ac:dyDescent="0.2">
      <c r="A35" s="91" t="s">
        <v>168</v>
      </c>
      <c r="B35" s="151">
        <f t="shared" ref="B35:N35" si="3">SUM(B19:B34)</f>
        <v>7419</v>
      </c>
      <c r="C35" s="152">
        <f t="shared" si="3"/>
        <v>1129</v>
      </c>
      <c r="D35" s="152">
        <f t="shared" si="3"/>
        <v>34</v>
      </c>
      <c r="E35" s="152">
        <f t="shared" si="3"/>
        <v>3</v>
      </c>
      <c r="F35" s="153">
        <f t="shared" si="3"/>
        <v>8585</v>
      </c>
      <c r="G35" s="151">
        <f t="shared" si="3"/>
        <v>2076</v>
      </c>
      <c r="H35" s="154">
        <f t="shared" si="3"/>
        <v>9847</v>
      </c>
      <c r="I35" s="155">
        <f t="shared" si="3"/>
        <v>4471.5650000000005</v>
      </c>
      <c r="J35" s="156">
        <f t="shared" si="3"/>
        <v>4250.4840000000004</v>
      </c>
      <c r="K35" s="157">
        <f t="shared" si="3"/>
        <v>488.70600000000002</v>
      </c>
      <c r="L35" s="157">
        <f t="shared" si="3"/>
        <v>358.39099999999996</v>
      </c>
      <c r="M35" s="157">
        <f t="shared" si="3"/>
        <v>23.29</v>
      </c>
      <c r="N35" s="158">
        <f t="shared" si="3"/>
        <v>12.495000000000001</v>
      </c>
      <c r="O35" s="155">
        <f>SUM(M35,K35,I35)</f>
        <v>4983.5610000000006</v>
      </c>
      <c r="P35" s="157">
        <f>SUM(N35,L35,J35)</f>
        <v>4621.3700000000008</v>
      </c>
    </row>
    <row r="36" spans="1:23" ht="20.25" customHeight="1" x14ac:dyDescent="0.2"/>
    <row r="37" spans="1:23" s="159" customFormat="1" ht="12" customHeight="1" x14ac:dyDescent="0.2">
      <c r="A37" s="60" t="s">
        <v>14</v>
      </c>
      <c r="I37" s="160"/>
      <c r="J37" s="160"/>
      <c r="K37" s="160"/>
      <c r="L37" s="160"/>
      <c r="M37" s="160"/>
      <c r="N37" s="160"/>
      <c r="O37" s="160"/>
      <c r="P37" s="160"/>
    </row>
    <row r="38" spans="1:23" s="161" customFormat="1" ht="12" customHeight="1" x14ac:dyDescent="0.2">
      <c r="A38" s="35" t="s">
        <v>40</v>
      </c>
      <c r="I38" s="162"/>
      <c r="J38" s="162"/>
      <c r="K38" s="162"/>
      <c r="L38" s="162"/>
      <c r="M38" s="162"/>
      <c r="N38" s="162"/>
      <c r="O38" s="162"/>
      <c r="P38" s="162"/>
    </row>
    <row r="39" spans="1:23" ht="12" customHeight="1" x14ac:dyDescent="0.2">
      <c r="A39" s="35" t="s">
        <v>271</v>
      </c>
      <c r="I39" s="63"/>
      <c r="J39" s="63"/>
      <c r="K39" s="63"/>
      <c r="L39" s="63"/>
      <c r="M39" s="63"/>
      <c r="N39" s="63"/>
      <c r="O39" s="63"/>
      <c r="P39" s="63"/>
    </row>
    <row r="40" spans="1:23" ht="12" customHeight="1" x14ac:dyDescent="0.2">
      <c r="A40" s="843" t="s">
        <v>285</v>
      </c>
      <c r="B40" s="843"/>
      <c r="C40" s="843"/>
      <c r="D40" s="843"/>
      <c r="E40" s="843"/>
      <c r="F40" s="843"/>
      <c r="G40" s="843"/>
      <c r="H40" s="843"/>
      <c r="I40" s="843"/>
      <c r="J40" s="843"/>
      <c r="K40" s="843"/>
      <c r="L40" s="843"/>
      <c r="M40" s="843"/>
      <c r="N40" s="843"/>
      <c r="O40" s="843"/>
      <c r="P40" s="843"/>
      <c r="Q40" s="843"/>
      <c r="R40" s="843"/>
      <c r="S40" s="843"/>
      <c r="T40" s="843"/>
      <c r="U40" s="843"/>
      <c r="V40" s="843"/>
      <c r="W40" s="843"/>
    </row>
  </sheetData>
  <mergeCells count="22">
    <mergeCell ref="K14:L15"/>
    <mergeCell ref="A40:W40"/>
    <mergeCell ref="I16:I17"/>
    <mergeCell ref="K16:K17"/>
    <mergeCell ref="M16:M17"/>
    <mergeCell ref="O16:O17"/>
    <mergeCell ref="O14:P15"/>
    <mergeCell ref="M14:N15"/>
    <mergeCell ref="A12:A17"/>
    <mergeCell ref="B12:H12"/>
    <mergeCell ref="I12:P12"/>
    <mergeCell ref="B13:F13"/>
    <mergeCell ref="G13:H13"/>
    <mergeCell ref="I13:P13"/>
    <mergeCell ref="B14:B17"/>
    <mergeCell ref="C14:C17"/>
    <mergeCell ref="I14:J15"/>
    <mergeCell ref="D14:D17"/>
    <mergeCell ref="E14:E17"/>
    <mergeCell ref="F14:F17"/>
    <mergeCell ref="G14:G17"/>
    <mergeCell ref="H14:H17"/>
  </mergeCells>
  <pageMargins left="0.59055118110236227" right="0.59055118110236227" top="0.59055118110236227" bottom="0.59055118110236227" header="0.51181102362204722" footer="0.51181102362204722"/>
  <pageSetup paperSize="9" scale="57"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351C4-FB75-4244-A939-4F9779AC379D}">
  <dimension ref="A1:AD41"/>
  <sheetViews>
    <sheetView topLeftCell="A19" zoomScaleNormal="100" workbookViewId="0"/>
  </sheetViews>
  <sheetFormatPr baseColWidth="10" defaultColWidth="11.5546875" defaultRowHeight="15" x14ac:dyDescent="0.2"/>
  <cols>
    <col min="1" max="1" width="22.77734375" style="97" customWidth="1"/>
    <col min="2" max="13" width="11.5546875" style="97"/>
    <col min="14" max="14" width="22.44140625" style="97" customWidth="1"/>
    <col min="15" max="26" width="11.5546875" style="97"/>
    <col min="27" max="27" width="13.77734375" style="97" customWidth="1"/>
    <col min="28" max="28" width="12.44140625" style="97" customWidth="1"/>
    <col min="29" max="29" width="14.21875" style="97" customWidth="1"/>
    <col min="30" max="16384" width="11.5546875" style="97"/>
  </cols>
  <sheetData>
    <row r="1" spans="1:30" ht="22.5" customHeight="1" x14ac:dyDescent="0.2">
      <c r="A1" s="62"/>
      <c r="B1" s="163"/>
      <c r="C1" s="163"/>
      <c r="D1" s="31"/>
      <c r="E1" s="31"/>
      <c r="F1" s="31"/>
      <c r="G1" s="31"/>
      <c r="H1" s="31"/>
      <c r="I1" s="31"/>
      <c r="J1" s="31"/>
      <c r="K1" s="31"/>
      <c r="L1" s="31"/>
      <c r="M1" s="32"/>
      <c r="N1" s="164"/>
      <c r="O1" s="165"/>
      <c r="P1" s="166"/>
      <c r="Q1" s="166"/>
      <c r="R1" s="166"/>
      <c r="S1" s="166"/>
      <c r="T1" s="166"/>
      <c r="U1" s="166"/>
      <c r="V1" s="166"/>
      <c r="W1" s="166"/>
      <c r="X1" s="166"/>
      <c r="Y1" s="166"/>
      <c r="Z1" s="166"/>
      <c r="AA1" s="166"/>
      <c r="AB1" s="166"/>
      <c r="AC1" s="167"/>
      <c r="AD1" s="166"/>
    </row>
    <row r="2" spans="1:30" ht="22.5" customHeight="1" x14ac:dyDescent="0.2">
      <c r="A2" s="62"/>
      <c r="B2" s="163"/>
      <c r="C2" s="163"/>
      <c r="D2" s="31"/>
      <c r="E2" s="31"/>
      <c r="F2" s="31"/>
      <c r="G2" s="31"/>
      <c r="H2" s="31"/>
      <c r="I2" s="31"/>
      <c r="J2" s="31"/>
      <c r="K2" s="31"/>
      <c r="L2" s="31"/>
      <c r="M2" s="32"/>
      <c r="N2" s="164"/>
      <c r="O2" s="165"/>
      <c r="P2" s="166"/>
      <c r="Q2" s="166"/>
      <c r="R2" s="166"/>
      <c r="S2" s="166"/>
      <c r="T2" s="166"/>
      <c r="U2" s="166"/>
      <c r="V2" s="166"/>
      <c r="W2" s="166"/>
      <c r="X2" s="166"/>
      <c r="Y2" s="166"/>
      <c r="Z2" s="166"/>
      <c r="AA2" s="166"/>
      <c r="AB2" s="166"/>
      <c r="AC2" s="167"/>
      <c r="AD2" s="166"/>
    </row>
    <row r="3" spans="1:30" ht="22.5" customHeight="1" x14ac:dyDescent="0.2">
      <c r="A3" s="62"/>
      <c r="B3" s="163"/>
      <c r="C3" s="163"/>
      <c r="D3" s="31"/>
      <c r="E3" s="31"/>
      <c r="F3" s="31"/>
      <c r="G3" s="31"/>
      <c r="H3" s="31"/>
      <c r="I3" s="31"/>
      <c r="J3" s="31"/>
      <c r="K3" s="31"/>
      <c r="L3" s="31"/>
      <c r="M3" s="32"/>
      <c r="N3" s="164"/>
      <c r="O3" s="165"/>
      <c r="P3" s="166"/>
      <c r="Q3" s="166"/>
      <c r="R3" s="166"/>
      <c r="S3" s="166"/>
      <c r="T3" s="166"/>
      <c r="U3" s="166"/>
      <c r="V3" s="166"/>
      <c r="W3" s="166"/>
      <c r="X3" s="166"/>
      <c r="Y3" s="166"/>
      <c r="Z3" s="166"/>
      <c r="AA3" s="166"/>
      <c r="AB3" s="166"/>
      <c r="AC3" s="167"/>
      <c r="AD3" s="166"/>
    </row>
    <row r="4" spans="1:30" ht="22.5" customHeight="1" x14ac:dyDescent="0.2">
      <c r="A4" s="62"/>
      <c r="B4" s="163"/>
      <c r="C4" s="163"/>
      <c r="D4" s="31"/>
      <c r="E4" s="31"/>
      <c r="F4" s="31"/>
      <c r="G4" s="31"/>
      <c r="H4" s="31"/>
      <c r="I4" s="31"/>
      <c r="J4" s="31"/>
      <c r="K4" s="31"/>
      <c r="L4" s="31"/>
      <c r="M4" s="32"/>
      <c r="N4" s="164"/>
      <c r="O4" s="165"/>
      <c r="P4" s="166"/>
      <c r="Q4" s="166"/>
      <c r="R4" s="166"/>
      <c r="S4" s="166"/>
      <c r="T4" s="166"/>
      <c r="U4" s="166"/>
      <c r="V4" s="166"/>
      <c r="W4" s="166"/>
      <c r="X4" s="166"/>
      <c r="Y4" s="166"/>
      <c r="Z4" s="166"/>
      <c r="AA4" s="166"/>
      <c r="AB4" s="166"/>
      <c r="AC4" s="167"/>
      <c r="AD4" s="166"/>
    </row>
    <row r="5" spans="1:30" ht="22.5" customHeight="1" x14ac:dyDescent="0.2">
      <c r="A5" s="62"/>
      <c r="B5" s="824"/>
      <c r="C5" s="163"/>
      <c r="D5" s="31"/>
      <c r="E5" s="31"/>
      <c r="F5" s="31"/>
      <c r="G5" s="31"/>
      <c r="H5" s="31"/>
      <c r="I5" s="31"/>
      <c r="J5" s="31"/>
      <c r="K5" s="31"/>
      <c r="L5" s="31"/>
      <c r="M5" s="32"/>
      <c r="N5" s="164"/>
      <c r="O5" s="165"/>
      <c r="P5" s="166"/>
      <c r="Q5" s="166"/>
      <c r="R5" s="166"/>
      <c r="S5" s="166"/>
      <c r="T5" s="166"/>
      <c r="U5" s="166"/>
      <c r="V5" s="166"/>
      <c r="W5" s="166"/>
      <c r="X5" s="166"/>
      <c r="Y5" s="166"/>
      <c r="Z5" s="166"/>
      <c r="AA5" s="166"/>
      <c r="AB5" s="166"/>
      <c r="AC5" s="167"/>
      <c r="AD5" s="166"/>
    </row>
    <row r="6" spans="1:30" ht="22.5" customHeight="1" x14ac:dyDescent="0.2">
      <c r="A6" s="31"/>
      <c r="B6" s="31"/>
      <c r="C6" s="31"/>
      <c r="D6" s="31"/>
      <c r="E6" s="31"/>
      <c r="F6" s="31"/>
      <c r="G6" s="31"/>
      <c r="H6" s="31"/>
      <c r="I6" s="31"/>
      <c r="J6" s="31"/>
      <c r="K6" s="31"/>
      <c r="L6" s="31"/>
      <c r="M6" s="31"/>
      <c r="N6" s="166"/>
      <c r="O6" s="165"/>
      <c r="P6" s="166"/>
      <c r="Q6" s="166"/>
      <c r="R6" s="166"/>
      <c r="S6" s="166"/>
      <c r="T6" s="166"/>
      <c r="U6" s="166"/>
      <c r="V6" s="166"/>
      <c r="W6" s="166"/>
      <c r="X6" s="166"/>
      <c r="Y6" s="166"/>
      <c r="Z6" s="166"/>
      <c r="AA6" s="166"/>
      <c r="AB6" s="166"/>
      <c r="AC6" s="166"/>
      <c r="AD6" s="166"/>
    </row>
    <row r="7" spans="1:30" ht="25.5" customHeight="1" x14ac:dyDescent="0.2">
      <c r="A7" s="34" t="s">
        <v>262</v>
      </c>
      <c r="B7" s="34"/>
      <c r="C7" s="34"/>
      <c r="D7" s="33"/>
      <c r="E7" s="33"/>
      <c r="F7" s="33"/>
      <c r="G7" s="33"/>
      <c r="H7" s="33"/>
      <c r="I7" s="33"/>
      <c r="J7" s="33"/>
      <c r="K7" s="33"/>
      <c r="L7" s="33"/>
      <c r="M7" s="33"/>
      <c r="N7" s="168"/>
      <c r="O7" s="165"/>
      <c r="P7" s="168"/>
      <c r="Q7" s="168"/>
      <c r="R7" s="168"/>
      <c r="S7" s="168"/>
      <c r="T7" s="168"/>
      <c r="U7" s="168"/>
      <c r="V7" s="168"/>
      <c r="W7" s="168"/>
      <c r="X7" s="168"/>
      <c r="Y7" s="168"/>
      <c r="Z7" s="168"/>
      <c r="AA7" s="168"/>
      <c r="AB7" s="168"/>
      <c r="AC7" s="168"/>
      <c r="AD7" s="168"/>
    </row>
    <row r="8" spans="1:30" ht="22.5" customHeight="1" x14ac:dyDescent="0.2">
      <c r="A8" s="34"/>
      <c r="B8" s="34"/>
      <c r="C8" s="34"/>
      <c r="D8" s="33"/>
      <c r="E8" s="33"/>
      <c r="F8" s="33"/>
      <c r="G8" s="33"/>
      <c r="H8" s="33"/>
      <c r="I8" s="33"/>
      <c r="J8" s="33"/>
      <c r="K8" s="33"/>
      <c r="L8" s="33"/>
      <c r="M8" s="33"/>
      <c r="N8" s="168"/>
      <c r="O8" s="165"/>
      <c r="P8" s="168"/>
      <c r="Q8" s="168"/>
      <c r="R8" s="168"/>
      <c r="S8" s="168"/>
      <c r="T8" s="168"/>
      <c r="U8" s="168"/>
      <c r="V8" s="168"/>
      <c r="W8" s="168"/>
      <c r="X8" s="168"/>
      <c r="Y8" s="168"/>
      <c r="Z8" s="168"/>
      <c r="AA8" s="168"/>
      <c r="AB8" s="168"/>
      <c r="AC8" s="168"/>
      <c r="AD8" s="168"/>
    </row>
    <row r="9" spans="1:30" ht="25.5" customHeight="1" x14ac:dyDescent="0.2">
      <c r="A9" s="34" t="s">
        <v>178</v>
      </c>
      <c r="B9" s="34" t="s">
        <v>236</v>
      </c>
      <c r="C9" s="169"/>
      <c r="D9" s="169"/>
      <c r="E9" s="169"/>
      <c r="F9" s="169"/>
      <c r="G9" s="169"/>
      <c r="H9" s="169"/>
      <c r="I9" s="169"/>
      <c r="J9" s="169"/>
      <c r="K9" s="169"/>
      <c r="L9" s="169"/>
      <c r="M9" s="169"/>
      <c r="N9" s="170"/>
      <c r="O9" s="165"/>
      <c r="P9" s="171"/>
      <c r="Q9" s="171"/>
      <c r="R9" s="171"/>
      <c r="S9" s="171"/>
      <c r="T9" s="171"/>
      <c r="U9" s="171"/>
      <c r="V9" s="171"/>
      <c r="W9" s="171"/>
      <c r="X9" s="171"/>
      <c r="Y9" s="171"/>
      <c r="Z9" s="168"/>
      <c r="AA9" s="168"/>
      <c r="AB9" s="168"/>
      <c r="AC9" s="168"/>
      <c r="AD9" s="168"/>
    </row>
    <row r="10" spans="1:30" ht="22.5" customHeight="1" x14ac:dyDescent="0.2">
      <c r="A10" s="35"/>
      <c r="B10" s="35"/>
      <c r="C10" s="35"/>
      <c r="D10" s="172"/>
      <c r="E10" s="172"/>
      <c r="F10" s="172"/>
      <c r="G10" s="172"/>
      <c r="H10" s="172"/>
      <c r="I10" s="172"/>
      <c r="J10" s="172"/>
      <c r="K10" s="172"/>
      <c r="L10" s="172"/>
      <c r="M10" s="172"/>
      <c r="N10" s="173"/>
      <c r="O10" s="173"/>
      <c r="P10" s="173"/>
      <c r="Q10" s="173"/>
      <c r="R10" s="173"/>
      <c r="S10" s="173"/>
      <c r="T10" s="173"/>
      <c r="U10" s="173"/>
      <c r="V10" s="173"/>
      <c r="W10" s="174"/>
      <c r="X10" s="174"/>
      <c r="Y10" s="174"/>
      <c r="Z10" s="174"/>
      <c r="AA10" s="174"/>
      <c r="AB10" s="174"/>
      <c r="AC10" s="174"/>
      <c r="AD10" s="174"/>
    </row>
    <row r="11" spans="1:30" x14ac:dyDescent="0.2">
      <c r="A11" s="849" t="s">
        <v>11</v>
      </c>
      <c r="B11" s="922" t="s">
        <v>130</v>
      </c>
      <c r="C11" s="923"/>
      <c r="D11" s="923"/>
      <c r="E11" s="923"/>
      <c r="F11" s="923"/>
      <c r="G11" s="923"/>
      <c r="H11" s="923"/>
      <c r="I11" s="923"/>
      <c r="J11" s="923"/>
      <c r="K11" s="923"/>
      <c r="L11" s="923"/>
      <c r="M11" s="924"/>
      <c r="N11" s="925"/>
      <c r="O11" s="920"/>
      <c r="P11" s="926"/>
      <c r="Q11" s="926"/>
      <c r="R11" s="926"/>
      <c r="S11" s="926"/>
      <c r="T11" s="926"/>
      <c r="U11" s="926"/>
      <c r="V11" s="926"/>
      <c r="W11" s="926"/>
      <c r="X11" s="926"/>
      <c r="Y11" s="926"/>
      <c r="Z11" s="926"/>
      <c r="AA11" s="175"/>
      <c r="AB11" s="175"/>
      <c r="AC11" s="175"/>
      <c r="AD11" s="176"/>
    </row>
    <row r="12" spans="1:30" ht="15" customHeight="1" x14ac:dyDescent="0.2">
      <c r="A12" s="849"/>
      <c r="B12" s="927" t="s">
        <v>92</v>
      </c>
      <c r="C12" s="928"/>
      <c r="D12" s="931" t="s">
        <v>93</v>
      </c>
      <c r="E12" s="928"/>
      <c r="F12" s="928"/>
      <c r="G12" s="928"/>
      <c r="H12" s="928"/>
      <c r="I12" s="928"/>
      <c r="J12" s="928"/>
      <c r="K12" s="933" t="s">
        <v>179</v>
      </c>
      <c r="L12" s="933" t="s">
        <v>124</v>
      </c>
      <c r="M12" s="936" t="s">
        <v>180</v>
      </c>
      <c r="N12" s="926"/>
      <c r="O12" s="920"/>
      <c r="P12" s="926"/>
      <c r="Q12" s="926"/>
      <c r="R12" s="926"/>
      <c r="S12" s="920"/>
      <c r="T12" s="921"/>
      <c r="U12" s="921"/>
      <c r="V12" s="921"/>
      <c r="W12" s="921"/>
      <c r="X12" s="920"/>
      <c r="Y12" s="920"/>
      <c r="Z12" s="920"/>
      <c r="AA12" s="920"/>
      <c r="AB12" s="920"/>
      <c r="AC12" s="920"/>
      <c r="AD12" s="176"/>
    </row>
    <row r="13" spans="1:30" ht="26.25" customHeight="1" x14ac:dyDescent="0.2">
      <c r="A13" s="849"/>
      <c r="B13" s="929"/>
      <c r="C13" s="930"/>
      <c r="D13" s="932"/>
      <c r="E13" s="930"/>
      <c r="F13" s="930"/>
      <c r="G13" s="930"/>
      <c r="H13" s="930"/>
      <c r="I13" s="930"/>
      <c r="J13" s="930"/>
      <c r="K13" s="934"/>
      <c r="L13" s="934"/>
      <c r="M13" s="937"/>
      <c r="N13" s="926"/>
      <c r="O13" s="926"/>
      <c r="P13" s="926"/>
      <c r="Q13" s="926"/>
      <c r="R13" s="926"/>
      <c r="S13" s="921"/>
      <c r="T13" s="921"/>
      <c r="U13" s="921"/>
      <c r="V13" s="921"/>
      <c r="W13" s="921"/>
      <c r="X13" s="920"/>
      <c r="Y13" s="920"/>
      <c r="Z13" s="920"/>
      <c r="AA13" s="920"/>
      <c r="AB13" s="920"/>
      <c r="AC13" s="920"/>
      <c r="AD13" s="176"/>
    </row>
    <row r="14" spans="1:30" ht="30" x14ac:dyDescent="0.2">
      <c r="A14" s="177"/>
      <c r="B14" s="178">
        <v>2</v>
      </c>
      <c r="C14" s="179" t="s">
        <v>74</v>
      </c>
      <c r="D14" s="180">
        <v>2</v>
      </c>
      <c r="E14" s="181">
        <v>3</v>
      </c>
      <c r="F14" s="181">
        <v>4</v>
      </c>
      <c r="G14" s="181">
        <v>5</v>
      </c>
      <c r="H14" s="181">
        <v>6</v>
      </c>
      <c r="I14" s="181">
        <v>7</v>
      </c>
      <c r="J14" s="182" t="s">
        <v>76</v>
      </c>
      <c r="K14" s="935"/>
      <c r="L14" s="935"/>
      <c r="M14" s="938"/>
      <c r="N14" s="183"/>
      <c r="O14" s="184"/>
      <c r="P14" s="184"/>
      <c r="Q14" s="184"/>
      <c r="R14" s="175"/>
      <c r="S14" s="184"/>
      <c r="T14" s="184"/>
      <c r="U14" s="184"/>
      <c r="V14" s="184"/>
      <c r="W14" s="175"/>
      <c r="X14" s="920"/>
      <c r="Y14" s="920"/>
      <c r="Z14" s="920"/>
      <c r="AA14" s="920"/>
      <c r="AB14" s="920"/>
      <c r="AC14" s="920"/>
      <c r="AD14" s="176"/>
    </row>
    <row r="15" spans="1:30" ht="18" customHeight="1" thickBot="1" x14ac:dyDescent="0.25">
      <c r="A15" s="185">
        <v>1</v>
      </c>
      <c r="B15" s="186" t="s">
        <v>1</v>
      </c>
      <c r="C15" s="187" t="s">
        <v>2</v>
      </c>
      <c r="D15" s="188" t="s">
        <v>3</v>
      </c>
      <c r="E15" s="189" t="s">
        <v>4</v>
      </c>
      <c r="F15" s="189" t="s">
        <v>18</v>
      </c>
      <c r="G15" s="189" t="s">
        <v>19</v>
      </c>
      <c r="H15" s="189" t="s">
        <v>20</v>
      </c>
      <c r="I15" s="189" t="s">
        <v>21</v>
      </c>
      <c r="J15" s="187" t="s">
        <v>22</v>
      </c>
      <c r="K15" s="190">
        <v>4</v>
      </c>
      <c r="L15" s="190">
        <v>5</v>
      </c>
      <c r="M15" s="188">
        <v>6</v>
      </c>
      <c r="N15" s="191"/>
      <c r="O15" s="192"/>
      <c r="P15" s="192"/>
      <c r="Q15" s="192"/>
      <c r="R15" s="192"/>
      <c r="S15" s="192"/>
      <c r="T15" s="192"/>
      <c r="U15" s="192"/>
      <c r="V15" s="192"/>
      <c r="W15" s="192"/>
      <c r="X15" s="192"/>
      <c r="Y15" s="192"/>
      <c r="Z15" s="192"/>
      <c r="AA15" s="192"/>
      <c r="AB15" s="192"/>
      <c r="AC15" s="192"/>
      <c r="AD15" s="192"/>
    </row>
    <row r="16" spans="1:30" ht="18" customHeight="1" thickTop="1" x14ac:dyDescent="0.2">
      <c r="A16" s="193" t="s">
        <v>166</v>
      </c>
      <c r="B16" s="194">
        <v>5</v>
      </c>
      <c r="C16" s="195">
        <v>11</v>
      </c>
      <c r="D16" s="196">
        <v>0</v>
      </c>
      <c r="E16" s="197">
        <v>0</v>
      </c>
      <c r="F16" s="197">
        <v>0</v>
      </c>
      <c r="G16" s="197">
        <v>0</v>
      </c>
      <c r="H16" s="197">
        <v>0</v>
      </c>
      <c r="I16" s="197">
        <v>0</v>
      </c>
      <c r="J16" s="198">
        <v>0</v>
      </c>
      <c r="K16" s="199">
        <f>SUM(B16:J16)</f>
        <v>16</v>
      </c>
      <c r="L16" s="200">
        <v>6</v>
      </c>
      <c r="M16" s="201">
        <f>SUM(K16:L16)</f>
        <v>22</v>
      </c>
      <c r="N16" s="202"/>
      <c r="O16" s="203"/>
      <c r="P16" s="203"/>
      <c r="Q16" s="203"/>
      <c r="R16" s="203"/>
      <c r="S16" s="203"/>
      <c r="T16" s="203"/>
      <c r="U16" s="203"/>
      <c r="V16" s="203"/>
      <c r="W16" s="203"/>
      <c r="X16" s="203"/>
      <c r="Y16" s="203"/>
      <c r="Z16" s="203"/>
      <c r="AA16" s="203"/>
      <c r="AB16" s="203"/>
      <c r="AC16" s="203"/>
      <c r="AD16" s="204"/>
    </row>
    <row r="17" spans="1:30" ht="18" customHeight="1" x14ac:dyDescent="0.2">
      <c r="A17" s="78" t="s">
        <v>112</v>
      </c>
      <c r="B17" s="205">
        <v>0</v>
      </c>
      <c r="C17" s="206">
        <v>0</v>
      </c>
      <c r="D17" s="207">
        <v>0</v>
      </c>
      <c r="E17" s="208">
        <v>1</v>
      </c>
      <c r="F17" s="208">
        <v>144</v>
      </c>
      <c r="G17" s="208">
        <v>0</v>
      </c>
      <c r="H17" s="208">
        <v>0</v>
      </c>
      <c r="I17" s="208">
        <v>0</v>
      </c>
      <c r="J17" s="209">
        <v>0</v>
      </c>
      <c r="K17" s="210">
        <f t="shared" ref="K17:K31" si="0">SUM(B17:J17)</f>
        <v>145</v>
      </c>
      <c r="L17" s="210">
        <v>71</v>
      </c>
      <c r="M17" s="201">
        <f t="shared" ref="M17:M31" si="1">SUM(K17:L17)</f>
        <v>216</v>
      </c>
      <c r="N17" s="211"/>
      <c r="O17" s="212"/>
      <c r="P17" s="212"/>
      <c r="Q17" s="212"/>
      <c r="R17" s="212"/>
      <c r="S17" s="212"/>
      <c r="T17" s="212"/>
      <c r="U17" s="212"/>
      <c r="V17" s="212"/>
      <c r="W17" s="212"/>
      <c r="X17" s="203"/>
      <c r="Y17" s="212"/>
      <c r="Z17" s="203"/>
      <c r="AA17" s="212"/>
      <c r="AB17" s="212"/>
      <c r="AC17" s="212"/>
      <c r="AD17" s="192"/>
    </row>
    <row r="18" spans="1:30" ht="18" customHeight="1" x14ac:dyDescent="0.2">
      <c r="A18" s="116" t="s">
        <v>111</v>
      </c>
      <c r="B18" s="205">
        <v>0</v>
      </c>
      <c r="C18" s="206">
        <v>0</v>
      </c>
      <c r="D18" s="207">
        <v>0</v>
      </c>
      <c r="E18" s="213">
        <v>0</v>
      </c>
      <c r="F18" s="213">
        <v>0</v>
      </c>
      <c r="G18" s="213">
        <v>0</v>
      </c>
      <c r="H18" s="213">
        <v>0</v>
      </c>
      <c r="I18" s="213">
        <v>0</v>
      </c>
      <c r="J18" s="214">
        <v>0</v>
      </c>
      <c r="K18" s="210">
        <f t="shared" si="0"/>
        <v>0</v>
      </c>
      <c r="L18" s="215">
        <v>0</v>
      </c>
      <c r="M18" s="201">
        <f t="shared" si="1"/>
        <v>0</v>
      </c>
      <c r="N18" s="202"/>
      <c r="O18" s="212"/>
      <c r="P18" s="212"/>
      <c r="Q18" s="212"/>
      <c r="R18" s="212"/>
      <c r="S18" s="212"/>
      <c r="T18" s="212"/>
      <c r="U18" s="212"/>
      <c r="V18" s="212"/>
      <c r="W18" s="212"/>
      <c r="X18" s="203"/>
      <c r="Y18" s="212"/>
      <c r="Z18" s="203"/>
      <c r="AA18" s="212"/>
      <c r="AB18" s="212"/>
      <c r="AC18" s="212"/>
      <c r="AD18" s="192"/>
    </row>
    <row r="19" spans="1:30" ht="18" customHeight="1" x14ac:dyDescent="0.2">
      <c r="A19" s="116" t="s">
        <v>110</v>
      </c>
      <c r="B19" s="205">
        <v>0</v>
      </c>
      <c r="C19" s="206">
        <v>0</v>
      </c>
      <c r="D19" s="207">
        <v>0</v>
      </c>
      <c r="E19" s="213">
        <v>0</v>
      </c>
      <c r="F19" s="213">
        <v>0</v>
      </c>
      <c r="G19" s="213">
        <v>0</v>
      </c>
      <c r="H19" s="213">
        <v>0</v>
      </c>
      <c r="I19" s="213">
        <v>0</v>
      </c>
      <c r="J19" s="214">
        <v>0</v>
      </c>
      <c r="K19" s="210">
        <f t="shared" si="0"/>
        <v>0</v>
      </c>
      <c r="L19" s="215">
        <v>0</v>
      </c>
      <c r="M19" s="201">
        <f t="shared" si="1"/>
        <v>0</v>
      </c>
      <c r="N19" s="202"/>
      <c r="O19" s="212"/>
      <c r="P19" s="212"/>
      <c r="Q19" s="212"/>
      <c r="R19" s="212"/>
      <c r="S19" s="212"/>
      <c r="T19" s="212"/>
      <c r="U19" s="212"/>
      <c r="V19" s="212"/>
      <c r="W19" s="212"/>
      <c r="X19" s="203"/>
      <c r="Y19" s="212"/>
      <c r="Z19" s="203"/>
      <c r="AA19" s="212"/>
      <c r="AB19" s="212"/>
      <c r="AC19" s="212"/>
      <c r="AD19" s="192"/>
    </row>
    <row r="20" spans="1:30" ht="18" customHeight="1" x14ac:dyDescent="0.2">
      <c r="A20" s="116" t="s">
        <v>181</v>
      </c>
      <c r="B20" s="205">
        <v>0</v>
      </c>
      <c r="C20" s="206">
        <v>0</v>
      </c>
      <c r="D20" s="207">
        <v>0</v>
      </c>
      <c r="E20" s="213">
        <v>0</v>
      </c>
      <c r="F20" s="213">
        <v>0</v>
      </c>
      <c r="G20" s="213">
        <v>0</v>
      </c>
      <c r="H20" s="213">
        <v>0</v>
      </c>
      <c r="I20" s="213">
        <v>0</v>
      </c>
      <c r="J20" s="214">
        <v>0</v>
      </c>
      <c r="K20" s="210">
        <f t="shared" si="0"/>
        <v>0</v>
      </c>
      <c r="L20" s="215">
        <v>0</v>
      </c>
      <c r="M20" s="201">
        <f t="shared" si="1"/>
        <v>0</v>
      </c>
      <c r="N20" s="202"/>
      <c r="O20" s="212"/>
      <c r="P20" s="212"/>
      <c r="Q20" s="212"/>
      <c r="R20" s="212"/>
      <c r="S20" s="212"/>
      <c r="T20" s="212"/>
      <c r="U20" s="212"/>
      <c r="V20" s="212"/>
      <c r="W20" s="212"/>
      <c r="X20" s="203"/>
      <c r="Y20" s="212"/>
      <c r="Z20" s="203"/>
      <c r="AA20" s="212"/>
      <c r="AB20" s="212"/>
      <c r="AC20" s="212"/>
      <c r="AD20" s="192"/>
    </row>
    <row r="21" spans="1:30" ht="18" customHeight="1" x14ac:dyDescent="0.2">
      <c r="A21" s="116" t="s">
        <v>182</v>
      </c>
      <c r="B21" s="205">
        <v>0</v>
      </c>
      <c r="C21" s="206">
        <v>0</v>
      </c>
      <c r="D21" s="207">
        <v>0</v>
      </c>
      <c r="E21" s="213">
        <v>0</v>
      </c>
      <c r="F21" s="213">
        <v>0</v>
      </c>
      <c r="G21" s="213">
        <v>0</v>
      </c>
      <c r="H21" s="213">
        <v>0</v>
      </c>
      <c r="I21" s="213">
        <v>0</v>
      </c>
      <c r="J21" s="214">
        <v>0</v>
      </c>
      <c r="K21" s="210">
        <f t="shared" si="0"/>
        <v>0</v>
      </c>
      <c r="L21" s="215">
        <v>0</v>
      </c>
      <c r="M21" s="201">
        <f t="shared" si="1"/>
        <v>0</v>
      </c>
      <c r="N21" s="202"/>
      <c r="O21" s="212"/>
      <c r="P21" s="212"/>
      <c r="Q21" s="212"/>
      <c r="R21" s="212"/>
      <c r="S21" s="212"/>
      <c r="T21" s="212"/>
      <c r="U21" s="212"/>
      <c r="V21" s="212"/>
      <c r="W21" s="212"/>
      <c r="X21" s="203"/>
      <c r="Y21" s="212"/>
      <c r="Z21" s="203"/>
      <c r="AA21" s="212"/>
      <c r="AB21" s="212"/>
      <c r="AC21" s="212"/>
      <c r="AD21" s="192"/>
    </row>
    <row r="22" spans="1:30" ht="18" customHeight="1" x14ac:dyDescent="0.2">
      <c r="A22" s="78" t="s">
        <v>114</v>
      </c>
      <c r="B22" s="205">
        <v>0</v>
      </c>
      <c r="C22" s="206">
        <v>0</v>
      </c>
      <c r="D22" s="207">
        <v>0</v>
      </c>
      <c r="E22" s="208">
        <v>0</v>
      </c>
      <c r="F22" s="208">
        <v>0</v>
      </c>
      <c r="G22" s="208">
        <v>0</v>
      </c>
      <c r="H22" s="208">
        <v>0</v>
      </c>
      <c r="I22" s="208">
        <v>0</v>
      </c>
      <c r="J22" s="209">
        <v>0</v>
      </c>
      <c r="K22" s="210">
        <f t="shared" si="0"/>
        <v>0</v>
      </c>
      <c r="L22" s="210">
        <v>0</v>
      </c>
      <c r="M22" s="201">
        <f t="shared" si="1"/>
        <v>0</v>
      </c>
      <c r="N22" s="211"/>
      <c r="O22" s="212"/>
      <c r="P22" s="212"/>
      <c r="Q22" s="212"/>
      <c r="R22" s="212"/>
      <c r="S22" s="212"/>
      <c r="T22" s="212"/>
      <c r="U22" s="212"/>
      <c r="V22" s="212"/>
      <c r="W22" s="212"/>
      <c r="X22" s="203"/>
      <c r="Y22" s="212"/>
      <c r="Z22" s="203"/>
      <c r="AA22" s="212"/>
      <c r="AB22" s="212"/>
      <c r="AC22" s="212"/>
      <c r="AD22" s="192"/>
    </row>
    <row r="23" spans="1:30" ht="18" customHeight="1" x14ac:dyDescent="0.2">
      <c r="A23" s="216" t="s">
        <v>167</v>
      </c>
      <c r="B23" s="205">
        <v>0</v>
      </c>
      <c r="C23" s="206">
        <v>0</v>
      </c>
      <c r="D23" s="207">
        <v>0</v>
      </c>
      <c r="E23" s="213">
        <v>0</v>
      </c>
      <c r="F23" s="213">
        <v>0</v>
      </c>
      <c r="G23" s="213">
        <v>0</v>
      </c>
      <c r="H23" s="213">
        <v>0</v>
      </c>
      <c r="I23" s="213">
        <v>0</v>
      </c>
      <c r="J23" s="214">
        <v>0</v>
      </c>
      <c r="K23" s="210">
        <f t="shared" si="0"/>
        <v>0</v>
      </c>
      <c r="L23" s="215">
        <v>0</v>
      </c>
      <c r="M23" s="201">
        <f t="shared" si="1"/>
        <v>0</v>
      </c>
      <c r="N23" s="217"/>
      <c r="O23" s="212"/>
      <c r="P23" s="212"/>
      <c r="Q23" s="212"/>
      <c r="R23" s="212"/>
      <c r="S23" s="212"/>
      <c r="T23" s="212"/>
      <c r="U23" s="212"/>
      <c r="V23" s="212"/>
      <c r="W23" s="212"/>
      <c r="X23" s="203"/>
      <c r="Y23" s="212"/>
      <c r="Z23" s="203"/>
      <c r="AA23" s="212"/>
      <c r="AB23" s="212"/>
      <c r="AC23" s="212"/>
      <c r="AD23" s="192"/>
    </row>
    <row r="24" spans="1:30" ht="18" customHeight="1" x14ac:dyDescent="0.2">
      <c r="A24" s="78" t="s">
        <v>125</v>
      </c>
      <c r="B24" s="205">
        <v>0</v>
      </c>
      <c r="C24" s="206">
        <v>0</v>
      </c>
      <c r="D24" s="207">
        <v>0</v>
      </c>
      <c r="E24" s="213">
        <v>0</v>
      </c>
      <c r="F24" s="208">
        <v>0</v>
      </c>
      <c r="G24" s="208">
        <v>0</v>
      </c>
      <c r="H24" s="208">
        <v>0</v>
      </c>
      <c r="I24" s="208">
        <v>0</v>
      </c>
      <c r="J24" s="209">
        <v>0</v>
      </c>
      <c r="K24" s="210">
        <f t="shared" si="0"/>
        <v>0</v>
      </c>
      <c r="L24" s="210">
        <v>0</v>
      </c>
      <c r="M24" s="201">
        <f t="shared" si="1"/>
        <v>0</v>
      </c>
      <c r="N24" s="211"/>
      <c r="O24" s="212"/>
      <c r="P24" s="212"/>
      <c r="Q24" s="212"/>
      <c r="R24" s="212"/>
      <c r="S24" s="212"/>
      <c r="T24" s="212"/>
      <c r="U24" s="212"/>
      <c r="V24" s="212"/>
      <c r="W24" s="212"/>
      <c r="X24" s="203"/>
      <c r="Y24" s="212"/>
      <c r="Z24" s="203"/>
      <c r="AA24" s="212"/>
      <c r="AB24" s="212"/>
      <c r="AC24" s="212"/>
      <c r="AD24" s="192"/>
    </row>
    <row r="25" spans="1:30" ht="18" customHeight="1" x14ac:dyDescent="0.2">
      <c r="A25" s="78" t="s">
        <v>116</v>
      </c>
      <c r="B25" s="205">
        <v>0</v>
      </c>
      <c r="C25" s="206">
        <v>0</v>
      </c>
      <c r="D25" s="207">
        <v>0</v>
      </c>
      <c r="E25" s="213">
        <v>0</v>
      </c>
      <c r="F25" s="213">
        <v>0</v>
      </c>
      <c r="G25" s="213">
        <v>0</v>
      </c>
      <c r="H25" s="213">
        <v>0</v>
      </c>
      <c r="I25" s="213">
        <v>0</v>
      </c>
      <c r="J25" s="214">
        <v>0</v>
      </c>
      <c r="K25" s="210">
        <f t="shared" si="0"/>
        <v>0</v>
      </c>
      <c r="L25" s="215">
        <v>0</v>
      </c>
      <c r="M25" s="201">
        <f t="shared" si="1"/>
        <v>0</v>
      </c>
      <c r="N25" s="211"/>
      <c r="O25" s="212"/>
      <c r="P25" s="212"/>
      <c r="Q25" s="212"/>
      <c r="R25" s="212"/>
      <c r="S25" s="212"/>
      <c r="T25" s="212"/>
      <c r="U25" s="212"/>
      <c r="V25" s="212"/>
      <c r="W25" s="212"/>
      <c r="X25" s="203"/>
      <c r="Y25" s="212"/>
      <c r="Z25" s="203"/>
      <c r="AA25" s="212"/>
      <c r="AB25" s="212"/>
      <c r="AC25" s="212"/>
      <c r="AD25" s="192"/>
    </row>
    <row r="26" spans="1:30" ht="18" customHeight="1" x14ac:dyDescent="0.2">
      <c r="A26" s="78" t="s">
        <v>117</v>
      </c>
      <c r="B26" s="205">
        <v>0</v>
      </c>
      <c r="C26" s="206">
        <v>0</v>
      </c>
      <c r="D26" s="207">
        <v>0</v>
      </c>
      <c r="E26" s="213">
        <v>0</v>
      </c>
      <c r="F26" s="213">
        <v>0</v>
      </c>
      <c r="G26" s="213">
        <v>0</v>
      </c>
      <c r="H26" s="213">
        <v>0</v>
      </c>
      <c r="I26" s="213">
        <v>0</v>
      </c>
      <c r="J26" s="214">
        <v>0</v>
      </c>
      <c r="K26" s="210">
        <f t="shared" si="0"/>
        <v>0</v>
      </c>
      <c r="L26" s="215">
        <v>0</v>
      </c>
      <c r="M26" s="201">
        <f t="shared" si="1"/>
        <v>0</v>
      </c>
      <c r="N26" s="211"/>
      <c r="O26" s="212"/>
      <c r="P26" s="212"/>
      <c r="Q26" s="212"/>
      <c r="R26" s="212"/>
      <c r="S26" s="212"/>
      <c r="T26" s="212"/>
      <c r="U26" s="212"/>
      <c r="V26" s="212"/>
      <c r="W26" s="212"/>
      <c r="X26" s="203"/>
      <c r="Y26" s="212"/>
      <c r="Z26" s="203"/>
      <c r="AA26" s="212"/>
      <c r="AB26" s="212"/>
      <c r="AC26" s="212"/>
      <c r="AD26" s="218"/>
    </row>
    <row r="27" spans="1:30" ht="18" customHeight="1" x14ac:dyDescent="0.2">
      <c r="A27" s="78" t="s">
        <v>119</v>
      </c>
      <c r="B27" s="205">
        <v>0</v>
      </c>
      <c r="C27" s="206">
        <v>0</v>
      </c>
      <c r="D27" s="207">
        <v>0</v>
      </c>
      <c r="E27" s="213">
        <v>0</v>
      </c>
      <c r="F27" s="213">
        <v>0</v>
      </c>
      <c r="G27" s="213">
        <v>0</v>
      </c>
      <c r="H27" s="213">
        <v>0</v>
      </c>
      <c r="I27" s="213">
        <v>0</v>
      </c>
      <c r="J27" s="214">
        <v>0</v>
      </c>
      <c r="K27" s="210">
        <f t="shared" si="0"/>
        <v>0</v>
      </c>
      <c r="L27" s="215">
        <v>0</v>
      </c>
      <c r="M27" s="201">
        <f t="shared" si="1"/>
        <v>0</v>
      </c>
      <c r="N27" s="211"/>
      <c r="O27" s="212"/>
      <c r="P27" s="212"/>
      <c r="Q27" s="212"/>
      <c r="R27" s="212"/>
      <c r="S27" s="212"/>
      <c r="T27" s="212"/>
      <c r="U27" s="212"/>
      <c r="V27" s="212"/>
      <c r="W27" s="212"/>
      <c r="X27" s="203"/>
      <c r="Y27" s="212"/>
      <c r="Z27" s="203"/>
      <c r="AA27" s="212"/>
      <c r="AB27" s="212"/>
      <c r="AC27" s="212"/>
      <c r="AD27" s="192"/>
    </row>
    <row r="28" spans="1:30" ht="18" customHeight="1" x14ac:dyDescent="0.2">
      <c r="A28" s="78" t="s">
        <v>120</v>
      </c>
      <c r="B28" s="205">
        <v>0</v>
      </c>
      <c r="C28" s="206">
        <v>0</v>
      </c>
      <c r="D28" s="207">
        <v>0</v>
      </c>
      <c r="E28" s="213">
        <v>0</v>
      </c>
      <c r="F28" s="213">
        <v>0</v>
      </c>
      <c r="G28" s="213">
        <v>0</v>
      </c>
      <c r="H28" s="213">
        <v>0</v>
      </c>
      <c r="I28" s="213">
        <v>0</v>
      </c>
      <c r="J28" s="214">
        <v>0</v>
      </c>
      <c r="K28" s="210">
        <f t="shared" si="0"/>
        <v>0</v>
      </c>
      <c r="L28" s="215">
        <v>0</v>
      </c>
      <c r="M28" s="201">
        <f t="shared" si="1"/>
        <v>0</v>
      </c>
      <c r="N28" s="211"/>
      <c r="O28" s="212"/>
      <c r="P28" s="212"/>
      <c r="Q28" s="212"/>
      <c r="R28" s="212"/>
      <c r="S28" s="212"/>
      <c r="T28" s="212"/>
      <c r="U28" s="212"/>
      <c r="V28" s="212"/>
      <c r="W28" s="212"/>
      <c r="X28" s="203"/>
      <c r="Y28" s="212"/>
      <c r="Z28" s="203"/>
      <c r="AA28" s="212"/>
      <c r="AB28" s="212"/>
      <c r="AC28" s="212"/>
      <c r="AD28" s="192"/>
    </row>
    <row r="29" spans="1:30" ht="18" customHeight="1" x14ac:dyDescent="0.2">
      <c r="A29" s="78" t="s">
        <v>121</v>
      </c>
      <c r="B29" s="205">
        <v>0</v>
      </c>
      <c r="C29" s="206">
        <v>0</v>
      </c>
      <c r="D29" s="207">
        <v>0</v>
      </c>
      <c r="E29" s="213">
        <v>0</v>
      </c>
      <c r="F29" s="213">
        <v>0</v>
      </c>
      <c r="G29" s="213">
        <v>0</v>
      </c>
      <c r="H29" s="213">
        <v>0</v>
      </c>
      <c r="I29" s="213">
        <v>0</v>
      </c>
      <c r="J29" s="214">
        <v>0</v>
      </c>
      <c r="K29" s="210">
        <f t="shared" si="0"/>
        <v>0</v>
      </c>
      <c r="L29" s="215">
        <v>0</v>
      </c>
      <c r="M29" s="201">
        <f t="shared" si="1"/>
        <v>0</v>
      </c>
      <c r="N29" s="211"/>
      <c r="O29" s="212"/>
      <c r="P29" s="212"/>
      <c r="Q29" s="212"/>
      <c r="R29" s="212"/>
      <c r="S29" s="212"/>
      <c r="T29" s="212"/>
      <c r="U29" s="212"/>
      <c r="V29" s="212"/>
      <c r="W29" s="212"/>
      <c r="X29" s="203"/>
      <c r="Y29" s="212"/>
      <c r="Z29" s="203"/>
      <c r="AA29" s="212"/>
      <c r="AB29" s="212"/>
      <c r="AC29" s="212"/>
      <c r="AD29" s="192"/>
    </row>
    <row r="30" spans="1:30" ht="18" customHeight="1" x14ac:dyDescent="0.2">
      <c r="A30" s="78" t="s">
        <v>118</v>
      </c>
      <c r="B30" s="219">
        <v>0</v>
      </c>
      <c r="C30" s="220">
        <v>0</v>
      </c>
      <c r="D30" s="221">
        <v>0</v>
      </c>
      <c r="E30" s="222">
        <v>0</v>
      </c>
      <c r="F30" s="222">
        <v>0</v>
      </c>
      <c r="G30" s="222">
        <v>0</v>
      </c>
      <c r="H30" s="222">
        <v>0</v>
      </c>
      <c r="I30" s="222">
        <v>0</v>
      </c>
      <c r="J30" s="223">
        <v>0</v>
      </c>
      <c r="K30" s="210">
        <f t="shared" si="0"/>
        <v>0</v>
      </c>
      <c r="L30" s="224">
        <v>0</v>
      </c>
      <c r="M30" s="201">
        <f t="shared" si="1"/>
        <v>0</v>
      </c>
      <c r="N30" s="211"/>
      <c r="O30" s="212"/>
      <c r="P30" s="212"/>
      <c r="Q30" s="212"/>
      <c r="R30" s="212"/>
      <c r="S30" s="212"/>
      <c r="T30" s="212"/>
      <c r="U30" s="212"/>
      <c r="V30" s="212"/>
      <c r="W30" s="212"/>
      <c r="X30" s="203"/>
      <c r="Y30" s="212"/>
      <c r="Z30" s="203"/>
      <c r="AA30" s="212"/>
      <c r="AB30" s="212"/>
      <c r="AC30" s="212"/>
      <c r="AD30" s="192"/>
    </row>
    <row r="31" spans="1:30" ht="18" customHeight="1" thickBot="1" x14ac:dyDescent="0.25">
      <c r="A31" s="82" t="s">
        <v>122</v>
      </c>
      <c r="B31" s="225">
        <v>0</v>
      </c>
      <c r="C31" s="226">
        <v>0</v>
      </c>
      <c r="D31" s="227">
        <v>0</v>
      </c>
      <c r="E31" s="228">
        <v>0</v>
      </c>
      <c r="F31" s="228">
        <v>0</v>
      </c>
      <c r="G31" s="228">
        <v>0</v>
      </c>
      <c r="H31" s="228">
        <v>0</v>
      </c>
      <c r="I31" s="228">
        <v>0</v>
      </c>
      <c r="J31" s="229">
        <v>0</v>
      </c>
      <c r="K31" s="230">
        <f t="shared" si="0"/>
        <v>0</v>
      </c>
      <c r="L31" s="231">
        <v>0</v>
      </c>
      <c r="M31" s="232">
        <f t="shared" si="1"/>
        <v>0</v>
      </c>
      <c r="N31" s="211"/>
      <c r="O31" s="212"/>
      <c r="P31" s="212"/>
      <c r="Q31" s="212"/>
      <c r="R31" s="212"/>
      <c r="S31" s="212"/>
      <c r="T31" s="212"/>
      <c r="U31" s="212"/>
      <c r="V31" s="212"/>
      <c r="W31" s="212"/>
      <c r="X31" s="203"/>
      <c r="Y31" s="212"/>
      <c r="Z31" s="203"/>
      <c r="AA31" s="212"/>
      <c r="AB31" s="212"/>
      <c r="AC31" s="212"/>
      <c r="AD31" s="192"/>
    </row>
    <row r="32" spans="1:30" ht="18" customHeight="1" thickTop="1" x14ac:dyDescent="0.2">
      <c r="A32" s="91" t="s">
        <v>168</v>
      </c>
      <c r="B32" s="233">
        <f t="shared" ref="B32:M32" si="2">SUM(B16:B31)</f>
        <v>5</v>
      </c>
      <c r="C32" s="234">
        <f t="shared" si="2"/>
        <v>11</v>
      </c>
      <c r="D32" s="235">
        <f t="shared" si="2"/>
        <v>0</v>
      </c>
      <c r="E32" s="236">
        <f t="shared" si="2"/>
        <v>1</v>
      </c>
      <c r="F32" s="236">
        <f t="shared" si="2"/>
        <v>144</v>
      </c>
      <c r="G32" s="236">
        <f t="shared" si="2"/>
        <v>0</v>
      </c>
      <c r="H32" s="236">
        <f t="shared" si="2"/>
        <v>0</v>
      </c>
      <c r="I32" s="236">
        <f t="shared" si="2"/>
        <v>0</v>
      </c>
      <c r="J32" s="237">
        <f t="shared" si="2"/>
        <v>0</v>
      </c>
      <c r="K32" s="238">
        <f>SUM(K16:K31)</f>
        <v>161</v>
      </c>
      <c r="L32" s="238">
        <f t="shared" si="2"/>
        <v>77</v>
      </c>
      <c r="M32" s="239">
        <f t="shared" si="2"/>
        <v>238</v>
      </c>
      <c r="N32" s="240"/>
      <c r="O32" s="241"/>
      <c r="P32" s="241"/>
      <c r="Q32" s="241"/>
      <c r="R32" s="241"/>
      <c r="S32" s="241"/>
      <c r="T32" s="241"/>
      <c r="U32" s="241"/>
      <c r="V32" s="241"/>
      <c r="W32" s="241"/>
      <c r="X32" s="241"/>
      <c r="Y32" s="241"/>
      <c r="Z32" s="241"/>
      <c r="AA32" s="241"/>
      <c r="AB32" s="241"/>
      <c r="AC32" s="241"/>
      <c r="AD32" s="242"/>
    </row>
    <row r="33" spans="1:30" ht="20.25" customHeight="1" x14ac:dyDescent="0.2">
      <c r="A33" s="31"/>
      <c r="B33" s="243"/>
      <c r="C33" s="243"/>
      <c r="D33" s="243"/>
      <c r="E33" s="243"/>
      <c r="F33" s="243"/>
      <c r="G33" s="243"/>
      <c r="H33" s="243"/>
      <c r="I33" s="243"/>
      <c r="J33" s="243"/>
      <c r="K33" s="243"/>
      <c r="L33" s="243"/>
      <c r="M33" s="243"/>
      <c r="N33" s="244"/>
      <c r="O33" s="244"/>
      <c r="P33" s="244"/>
      <c r="Q33" s="244"/>
      <c r="R33" s="244"/>
      <c r="S33" s="244"/>
      <c r="T33" s="244"/>
      <c r="U33" s="244"/>
      <c r="V33" s="244"/>
      <c r="W33" s="244"/>
      <c r="X33" s="244"/>
      <c r="Y33" s="244"/>
      <c r="Z33" s="244"/>
      <c r="AA33" s="244"/>
      <c r="AB33" s="244"/>
      <c r="AC33" s="244"/>
      <c r="AD33" s="244"/>
    </row>
    <row r="34" spans="1:30" ht="12" customHeight="1" x14ac:dyDescent="0.2">
      <c r="A34" s="60" t="s">
        <v>14</v>
      </c>
      <c r="B34" s="36"/>
      <c r="C34" s="36"/>
      <c r="D34" s="36"/>
      <c r="E34" s="36"/>
      <c r="F34" s="36"/>
      <c r="G34" s="36"/>
      <c r="H34" s="36"/>
      <c r="I34" s="36"/>
      <c r="J34" s="36"/>
      <c r="K34" s="36"/>
      <c r="L34" s="31"/>
      <c r="M34" s="31"/>
      <c r="N34" s="31"/>
      <c r="O34" s="31"/>
      <c r="Q34" s="31"/>
    </row>
    <row r="35" spans="1:30" ht="24" customHeight="1" x14ac:dyDescent="0.2">
      <c r="A35" s="843" t="s">
        <v>183</v>
      </c>
      <c r="B35" s="843"/>
      <c r="C35" s="843"/>
      <c r="D35" s="843"/>
      <c r="E35" s="843"/>
      <c r="F35" s="843"/>
      <c r="G35" s="843"/>
      <c r="H35" s="843"/>
      <c r="I35" s="843"/>
      <c r="J35" s="843"/>
      <c r="K35" s="843"/>
      <c r="L35" s="843"/>
      <c r="M35" s="843"/>
      <c r="N35" s="245"/>
      <c r="O35" s="246"/>
      <c r="Q35" s="35"/>
    </row>
    <row r="36" spans="1:30" ht="12" customHeight="1" x14ac:dyDescent="0.2">
      <c r="N36" s="174"/>
      <c r="O36" s="247"/>
      <c r="P36" s="247"/>
      <c r="Q36" s="247"/>
      <c r="R36" s="247"/>
      <c r="S36" s="247"/>
      <c r="T36" s="247"/>
      <c r="U36" s="247"/>
      <c r="V36" s="247"/>
      <c r="W36" s="247"/>
      <c r="X36" s="247"/>
      <c r="Y36" s="247"/>
      <c r="Z36" s="247"/>
      <c r="AA36" s="247"/>
      <c r="AB36" s="174"/>
      <c r="AC36" s="165"/>
      <c r="AD36" s="174"/>
    </row>
    <row r="37" spans="1:30" ht="12" customHeight="1" x14ac:dyDescent="0.2">
      <c r="N37" s="174"/>
      <c r="O37" s="247"/>
      <c r="P37" s="247"/>
      <c r="Q37" s="247"/>
      <c r="R37" s="247"/>
      <c r="S37" s="247"/>
      <c r="T37" s="247"/>
      <c r="U37" s="247"/>
      <c r="V37" s="247"/>
      <c r="W37" s="247"/>
      <c r="X37" s="247"/>
      <c r="Y37" s="247"/>
      <c r="Z37" s="247"/>
      <c r="AA37" s="247"/>
      <c r="AB37" s="174"/>
      <c r="AC37" s="165"/>
      <c r="AD37" s="174"/>
    </row>
    <row r="38" spans="1:30" ht="12" customHeight="1" x14ac:dyDescent="0.2">
      <c r="N38" s="248"/>
      <c r="O38" s="249"/>
      <c r="P38" s="249"/>
      <c r="Q38" s="249"/>
      <c r="R38" s="249"/>
      <c r="S38" s="249"/>
      <c r="T38" s="249"/>
      <c r="U38" s="249"/>
      <c r="V38" s="249"/>
      <c r="W38" s="249"/>
      <c r="X38" s="249"/>
      <c r="Y38" s="249"/>
      <c r="Z38" s="249"/>
      <c r="AA38" s="249"/>
      <c r="AB38" s="174"/>
      <c r="AC38" s="165"/>
      <c r="AD38" s="174"/>
    </row>
    <row r="39" spans="1:30" ht="12" customHeight="1" x14ac:dyDescent="0.2">
      <c r="N39" s="250"/>
      <c r="O39" s="251"/>
      <c r="P39" s="251"/>
      <c r="Q39" s="251"/>
      <c r="R39" s="251"/>
      <c r="S39" s="251"/>
      <c r="T39" s="251"/>
      <c r="U39" s="251"/>
      <c r="V39" s="251"/>
      <c r="W39" s="251"/>
      <c r="X39" s="251"/>
      <c r="Y39" s="251"/>
      <c r="Z39" s="251"/>
      <c r="AA39" s="251"/>
      <c r="AB39" s="174"/>
      <c r="AC39" s="165"/>
      <c r="AD39" s="174"/>
    </row>
    <row r="40" spans="1:30" ht="12" customHeight="1" x14ac:dyDescent="0.2">
      <c r="A40" s="252"/>
      <c r="B40" s="243"/>
      <c r="C40" s="243"/>
      <c r="D40" s="243"/>
      <c r="E40" s="243"/>
      <c r="F40" s="243"/>
      <c r="G40" s="243"/>
      <c r="H40" s="243"/>
      <c r="I40" s="243"/>
      <c r="J40" s="243"/>
      <c r="K40" s="243"/>
      <c r="L40" s="243"/>
      <c r="M40" s="243"/>
      <c r="N40" s="250"/>
      <c r="O40" s="253"/>
      <c r="P40" s="253"/>
      <c r="Q40" s="253"/>
      <c r="R40" s="253"/>
      <c r="S40" s="253"/>
      <c r="T40" s="253"/>
      <c r="U40" s="253"/>
      <c r="V40" s="253"/>
      <c r="W40" s="253"/>
      <c r="X40" s="253"/>
      <c r="Y40" s="253"/>
      <c r="Z40" s="253"/>
      <c r="AA40" s="253"/>
      <c r="AB40" s="253"/>
      <c r="AC40" s="165"/>
      <c r="AD40" s="174"/>
    </row>
    <row r="41" spans="1:30" x14ac:dyDescent="0.2">
      <c r="N41" s="165"/>
      <c r="O41" s="165"/>
      <c r="P41" s="165"/>
      <c r="Q41" s="165"/>
      <c r="R41" s="165"/>
      <c r="S41" s="165"/>
      <c r="T41" s="165"/>
      <c r="U41" s="165"/>
      <c r="V41" s="165"/>
      <c r="W41" s="165"/>
      <c r="X41" s="165"/>
      <c r="Y41" s="165"/>
      <c r="Z41" s="165"/>
      <c r="AA41" s="165"/>
      <c r="AB41" s="165"/>
      <c r="AC41" s="165"/>
      <c r="AD41" s="165"/>
    </row>
  </sheetData>
  <mergeCells count="18">
    <mergeCell ref="AC12:AC14"/>
    <mergeCell ref="AA12:AA14"/>
    <mergeCell ref="AB12:AB14"/>
    <mergeCell ref="A35:M35"/>
    <mergeCell ref="S12:W13"/>
    <mergeCell ref="X12:X14"/>
    <mergeCell ref="Y12:Y14"/>
    <mergeCell ref="Z12:Z14"/>
    <mergeCell ref="A11:A13"/>
    <mergeCell ref="B11:M11"/>
    <mergeCell ref="N11:N13"/>
    <mergeCell ref="O11:Z11"/>
    <mergeCell ref="B12:C13"/>
    <mergeCell ref="D12:J13"/>
    <mergeCell ref="K12:K14"/>
    <mergeCell ref="L12:L14"/>
    <mergeCell ref="M12:M14"/>
    <mergeCell ref="O12:R13"/>
  </mergeCells>
  <pageMargins left="0.59055118110236227" right="0.59055118110236227" top="0.59055118110236227" bottom="0.59055118110236227" header="0.51181102362204722" footer="0.51181102362204722"/>
  <pageSetup paperSize="9" scale="67" orientation="landscape" r:id="rId1"/>
  <headerFooter alignWithMargins="0"/>
  <colBreaks count="2" manualBreakCount="2">
    <brk id="13" max="1048575" man="1"/>
    <brk id="2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3089A-0219-40B5-8661-BDF2DA021513}">
  <dimension ref="A1:W40"/>
  <sheetViews>
    <sheetView topLeftCell="A13" zoomScaleNormal="100" workbookViewId="0"/>
  </sheetViews>
  <sheetFormatPr baseColWidth="10" defaultColWidth="11.5546875" defaultRowHeight="15" x14ac:dyDescent="0.2"/>
  <cols>
    <col min="1" max="1" width="22.77734375" style="97" customWidth="1"/>
    <col min="2" max="13" width="11.5546875" style="97"/>
    <col min="14" max="14" width="13.77734375" style="97" customWidth="1"/>
    <col min="15" max="15" width="12.44140625" style="97" customWidth="1"/>
    <col min="16" max="16" width="14.21875" style="97" customWidth="1"/>
    <col min="17" max="16384" width="11.5546875" style="97"/>
  </cols>
  <sheetData>
    <row r="1" spans="1:17" ht="22.5" customHeight="1" x14ac:dyDescent="0.2">
      <c r="A1" s="62"/>
      <c r="C1" s="31"/>
      <c r="D1" s="31"/>
      <c r="E1" s="31"/>
      <c r="F1" s="31"/>
      <c r="G1" s="31"/>
      <c r="H1" s="31"/>
      <c r="I1" s="31"/>
      <c r="J1" s="31"/>
      <c r="K1" s="31"/>
      <c r="L1" s="31"/>
      <c r="M1" s="31"/>
      <c r="N1" s="31"/>
      <c r="O1" s="31"/>
      <c r="P1" s="32"/>
      <c r="Q1" s="31"/>
    </row>
    <row r="2" spans="1:17" ht="22.5" customHeight="1" x14ac:dyDescent="0.2">
      <c r="A2" s="31"/>
      <c r="C2" s="31"/>
      <c r="D2" s="31"/>
      <c r="E2" s="31"/>
      <c r="F2" s="31"/>
      <c r="G2" s="31"/>
      <c r="H2" s="31"/>
      <c r="I2" s="31"/>
      <c r="J2" s="31"/>
      <c r="K2" s="31"/>
      <c r="L2" s="31"/>
      <c r="M2" s="31"/>
      <c r="N2" s="31"/>
      <c r="O2" s="31"/>
      <c r="P2" s="31"/>
      <c r="Q2" s="31"/>
    </row>
    <row r="3" spans="1:17" ht="22.5" customHeight="1" x14ac:dyDescent="0.2">
      <c r="A3" s="33"/>
      <c r="C3" s="33"/>
      <c r="D3" s="33"/>
      <c r="E3" s="33"/>
      <c r="F3" s="33"/>
      <c r="G3" s="33"/>
      <c r="H3" s="33"/>
      <c r="I3" s="33"/>
      <c r="J3" s="33"/>
      <c r="K3" s="33"/>
      <c r="L3" s="33"/>
      <c r="M3" s="33"/>
      <c r="N3" s="33"/>
      <c r="O3" s="33"/>
      <c r="P3" s="33"/>
      <c r="Q3" s="33"/>
    </row>
    <row r="4" spans="1:17" ht="22.5" customHeight="1" x14ac:dyDescent="0.2">
      <c r="A4" s="33"/>
      <c r="C4" s="33"/>
      <c r="D4" s="33"/>
      <c r="E4" s="33"/>
      <c r="F4" s="33"/>
      <c r="G4" s="33"/>
      <c r="H4" s="33"/>
      <c r="I4" s="33"/>
      <c r="J4" s="33"/>
      <c r="K4" s="33"/>
      <c r="L4" s="33"/>
      <c r="M4" s="33"/>
      <c r="N4" s="33"/>
      <c r="O4" s="33"/>
      <c r="P4" s="33"/>
      <c r="Q4" s="33"/>
    </row>
    <row r="5" spans="1:17" ht="22.5" customHeight="1" x14ac:dyDescent="0.2">
      <c r="A5" s="33"/>
      <c r="C5" s="33"/>
      <c r="D5" s="33"/>
      <c r="E5" s="33"/>
      <c r="F5" s="33"/>
      <c r="G5" s="33"/>
      <c r="H5" s="33"/>
      <c r="I5" s="33"/>
      <c r="J5" s="33"/>
      <c r="K5" s="33"/>
      <c r="L5" s="33"/>
      <c r="M5" s="33"/>
      <c r="N5" s="33"/>
      <c r="O5" s="33"/>
      <c r="P5" s="33"/>
      <c r="Q5" s="33"/>
    </row>
    <row r="6" spans="1:17" ht="22.5" customHeight="1" x14ac:dyDescent="0.2">
      <c r="A6" s="33"/>
      <c r="C6" s="33"/>
      <c r="D6" s="33"/>
      <c r="E6" s="33"/>
      <c r="F6" s="33"/>
      <c r="G6" s="33"/>
      <c r="H6" s="33"/>
      <c r="I6" s="33"/>
      <c r="J6" s="33"/>
      <c r="K6" s="33"/>
      <c r="L6" s="33"/>
      <c r="M6" s="33"/>
      <c r="N6" s="33"/>
      <c r="O6" s="33"/>
      <c r="P6" s="33"/>
      <c r="Q6" s="33"/>
    </row>
    <row r="7" spans="1:17" ht="22.5" customHeight="1" x14ac:dyDescent="0.2">
      <c r="A7" s="33"/>
      <c r="C7" s="33"/>
      <c r="D7" s="33"/>
      <c r="E7" s="33"/>
      <c r="F7" s="33"/>
      <c r="G7" s="33"/>
      <c r="H7" s="33"/>
      <c r="I7" s="33"/>
      <c r="J7" s="33"/>
      <c r="K7" s="33"/>
      <c r="L7" s="33"/>
      <c r="M7" s="33"/>
      <c r="N7" s="33"/>
      <c r="O7" s="33"/>
      <c r="P7" s="33"/>
      <c r="Q7" s="33"/>
    </row>
    <row r="8" spans="1:17" ht="25.5" customHeight="1" x14ac:dyDescent="0.2">
      <c r="A8" s="34" t="s">
        <v>184</v>
      </c>
      <c r="C8" s="169"/>
      <c r="D8" s="169"/>
      <c r="E8" s="169"/>
      <c r="F8" s="169"/>
      <c r="G8" s="169"/>
      <c r="H8" s="169"/>
      <c r="I8" s="169"/>
      <c r="J8" s="169"/>
      <c r="K8" s="169"/>
      <c r="L8" s="169"/>
      <c r="M8" s="33"/>
      <c r="N8" s="33"/>
      <c r="O8" s="33"/>
      <c r="P8" s="33"/>
      <c r="Q8" s="33"/>
    </row>
    <row r="9" spans="1:17" ht="22.5" customHeight="1" x14ac:dyDescent="0.2">
      <c r="A9" s="172"/>
      <c r="B9" s="172"/>
      <c r="C9" s="172"/>
      <c r="D9" s="172"/>
      <c r="E9" s="172"/>
      <c r="F9" s="172"/>
      <c r="G9" s="172"/>
      <c r="H9" s="172"/>
      <c r="I9" s="172"/>
      <c r="J9" s="35"/>
      <c r="K9" s="35"/>
      <c r="L9" s="35"/>
      <c r="M9" s="35"/>
      <c r="N9" s="35"/>
      <c r="O9" s="35"/>
      <c r="P9" s="35"/>
      <c r="Q9" s="35"/>
    </row>
    <row r="10" spans="1:17" ht="62.25" x14ac:dyDescent="0.2">
      <c r="A10" s="847" t="s">
        <v>11</v>
      </c>
      <c r="B10" s="923" t="s">
        <v>131</v>
      </c>
      <c r="C10" s="916"/>
      <c r="D10" s="916"/>
      <c r="E10" s="916"/>
      <c r="F10" s="916"/>
      <c r="G10" s="916"/>
      <c r="H10" s="916"/>
      <c r="I10" s="916"/>
      <c r="J10" s="916"/>
      <c r="K10" s="916"/>
      <c r="L10" s="916"/>
      <c r="M10" s="917"/>
      <c r="N10" s="254" t="s">
        <v>276</v>
      </c>
      <c r="O10" s="255" t="s">
        <v>277</v>
      </c>
      <c r="P10" s="256" t="s">
        <v>278</v>
      </c>
      <c r="Q10" s="176"/>
    </row>
    <row r="11" spans="1:17" ht="15" customHeight="1" x14ac:dyDescent="0.2">
      <c r="A11" s="847"/>
      <c r="B11" s="923" t="s">
        <v>132</v>
      </c>
      <c r="C11" s="916"/>
      <c r="D11" s="916"/>
      <c r="E11" s="916"/>
      <c r="F11" s="931" t="s">
        <v>133</v>
      </c>
      <c r="G11" s="945"/>
      <c r="H11" s="945"/>
      <c r="I11" s="945"/>
      <c r="J11" s="946"/>
      <c r="K11" s="933" t="s">
        <v>185</v>
      </c>
      <c r="L11" s="933" t="s">
        <v>124</v>
      </c>
      <c r="M11" s="950" t="s">
        <v>186</v>
      </c>
      <c r="N11" s="939" t="s">
        <v>28</v>
      </c>
      <c r="O11" s="939" t="s">
        <v>28</v>
      </c>
      <c r="P11" s="942" t="s">
        <v>28</v>
      </c>
      <c r="Q11" s="176"/>
    </row>
    <row r="12" spans="1:17" ht="26.25" customHeight="1" x14ac:dyDescent="0.2">
      <c r="A12" s="847"/>
      <c r="B12" s="916"/>
      <c r="C12" s="916"/>
      <c r="D12" s="916"/>
      <c r="E12" s="916"/>
      <c r="F12" s="947"/>
      <c r="G12" s="948"/>
      <c r="H12" s="948"/>
      <c r="I12" s="948"/>
      <c r="J12" s="949"/>
      <c r="K12" s="934"/>
      <c r="L12" s="934"/>
      <c r="M12" s="951"/>
      <c r="N12" s="940"/>
      <c r="O12" s="940"/>
      <c r="P12" s="943"/>
      <c r="Q12" s="176"/>
    </row>
    <row r="13" spans="1:17" ht="30" x14ac:dyDescent="0.2">
      <c r="A13" s="257"/>
      <c r="B13" s="258">
        <v>1</v>
      </c>
      <c r="C13" s="258">
        <v>2</v>
      </c>
      <c r="D13" s="258">
        <v>3</v>
      </c>
      <c r="E13" s="255" t="s">
        <v>77</v>
      </c>
      <c r="F13" s="180">
        <v>2</v>
      </c>
      <c r="G13" s="258">
        <v>3</v>
      </c>
      <c r="H13" s="258">
        <v>4</v>
      </c>
      <c r="I13" s="258">
        <v>5</v>
      </c>
      <c r="J13" s="259" t="s">
        <v>80</v>
      </c>
      <c r="K13" s="935"/>
      <c r="L13" s="935"/>
      <c r="M13" s="952"/>
      <c r="N13" s="941"/>
      <c r="O13" s="941"/>
      <c r="P13" s="944"/>
      <c r="Q13" s="176"/>
    </row>
    <row r="14" spans="1:17" ht="18" customHeight="1" thickBot="1" x14ac:dyDescent="0.25">
      <c r="A14" s="260">
        <v>1</v>
      </c>
      <c r="B14" s="261" t="s">
        <v>30</v>
      </c>
      <c r="C14" s="189" t="s">
        <v>31</v>
      </c>
      <c r="D14" s="189" t="s">
        <v>123</v>
      </c>
      <c r="E14" s="187" t="s">
        <v>134</v>
      </c>
      <c r="F14" s="188" t="s">
        <v>32</v>
      </c>
      <c r="G14" s="189" t="s">
        <v>33</v>
      </c>
      <c r="H14" s="189" t="s">
        <v>187</v>
      </c>
      <c r="I14" s="189" t="s">
        <v>188</v>
      </c>
      <c r="J14" s="187" t="s">
        <v>189</v>
      </c>
      <c r="K14" s="190">
        <v>9</v>
      </c>
      <c r="L14" s="190">
        <v>10</v>
      </c>
      <c r="M14" s="262">
        <v>11</v>
      </c>
      <c r="N14" s="263">
        <v>12</v>
      </c>
      <c r="O14" s="264">
        <v>13</v>
      </c>
      <c r="P14" s="265">
        <v>14</v>
      </c>
      <c r="Q14" s="266"/>
    </row>
    <row r="15" spans="1:17" ht="18" customHeight="1" thickTop="1" x14ac:dyDescent="0.2">
      <c r="A15" s="78" t="s">
        <v>280</v>
      </c>
      <c r="B15" s="267">
        <v>6.6369999999999996</v>
      </c>
      <c r="C15" s="267">
        <v>3341.4810000000002</v>
      </c>
      <c r="D15" s="267">
        <v>210.00700000000001</v>
      </c>
      <c r="E15" s="268">
        <v>56.192</v>
      </c>
      <c r="F15" s="269">
        <v>21.248999999999999</v>
      </c>
      <c r="G15" s="267">
        <v>19.408999999999999</v>
      </c>
      <c r="H15" s="267">
        <v>514.41</v>
      </c>
      <c r="I15" s="267">
        <v>19.388000000000002</v>
      </c>
      <c r="J15" s="270">
        <v>29.28</v>
      </c>
      <c r="K15" s="271">
        <f>SUM(B15:J15)</f>
        <v>4218.0529999999999</v>
      </c>
      <c r="L15" s="272">
        <v>925.18</v>
      </c>
      <c r="M15" s="273">
        <f>SUM(K15:L15)</f>
        <v>5143.2330000000002</v>
      </c>
      <c r="N15" s="274">
        <v>10277.907999999999</v>
      </c>
      <c r="O15" s="268">
        <v>12150.618</v>
      </c>
      <c r="P15" s="275">
        <f>O15+N15+M15+'Tab. 2d-1. Seite'!M16</f>
        <v>27593.758999999998</v>
      </c>
      <c r="Q15" s="276"/>
    </row>
    <row r="16" spans="1:17" ht="18" customHeight="1" x14ac:dyDescent="0.2">
      <c r="A16" s="78" t="s">
        <v>112</v>
      </c>
      <c r="B16" s="277">
        <v>1</v>
      </c>
      <c r="C16" s="277">
        <v>4950</v>
      </c>
      <c r="D16" s="277">
        <v>344</v>
      </c>
      <c r="E16" s="278">
        <v>62</v>
      </c>
      <c r="F16" s="279">
        <v>11</v>
      </c>
      <c r="G16" s="277">
        <v>5</v>
      </c>
      <c r="H16" s="277">
        <v>391</v>
      </c>
      <c r="I16" s="277">
        <v>6</v>
      </c>
      <c r="J16" s="280">
        <v>3</v>
      </c>
      <c r="K16" s="273">
        <f t="shared" ref="K16:K30" si="0">SUM(B16:J16)</f>
        <v>5773</v>
      </c>
      <c r="L16" s="281">
        <v>930</v>
      </c>
      <c r="M16" s="273">
        <f t="shared" ref="M16:M30" si="1">SUM(K16:L16)</f>
        <v>6703</v>
      </c>
      <c r="N16" s="282">
        <v>14137</v>
      </c>
      <c r="O16" s="278">
        <v>3325</v>
      </c>
      <c r="P16" s="275">
        <f>O16+N16+M16+'Tab. 2d-1. Seite'!M17</f>
        <v>24381</v>
      </c>
      <c r="Q16" s="266"/>
    </row>
    <row r="17" spans="1:17" ht="18" customHeight="1" x14ac:dyDescent="0.2">
      <c r="A17" s="116" t="s">
        <v>279</v>
      </c>
      <c r="B17" s="277">
        <v>0</v>
      </c>
      <c r="C17" s="277">
        <v>0</v>
      </c>
      <c r="D17" s="277">
        <v>0</v>
      </c>
      <c r="E17" s="278">
        <v>0</v>
      </c>
      <c r="F17" s="279">
        <v>0</v>
      </c>
      <c r="G17" s="277">
        <v>0</v>
      </c>
      <c r="H17" s="277">
        <v>0</v>
      </c>
      <c r="I17" s="277">
        <v>0</v>
      </c>
      <c r="J17" s="280">
        <v>0</v>
      </c>
      <c r="K17" s="273">
        <f t="shared" si="0"/>
        <v>0</v>
      </c>
      <c r="L17" s="281">
        <v>0</v>
      </c>
      <c r="M17" s="273">
        <f t="shared" si="1"/>
        <v>0</v>
      </c>
      <c r="N17" s="282">
        <v>0</v>
      </c>
      <c r="O17" s="278">
        <v>0</v>
      </c>
      <c r="P17" s="275">
        <f>O17+N17+M17+'Tab. 2d-1. Seite'!M18</f>
        <v>0</v>
      </c>
      <c r="Q17" s="266"/>
    </row>
    <row r="18" spans="1:17" ht="18" customHeight="1" x14ac:dyDescent="0.2">
      <c r="A18" s="116" t="s">
        <v>110</v>
      </c>
      <c r="B18" s="277">
        <v>1</v>
      </c>
      <c r="C18" s="277">
        <v>2406</v>
      </c>
      <c r="D18" s="277">
        <v>130</v>
      </c>
      <c r="E18" s="278">
        <v>10</v>
      </c>
      <c r="F18" s="279">
        <v>5</v>
      </c>
      <c r="G18" s="277">
        <v>7</v>
      </c>
      <c r="H18" s="277">
        <v>128</v>
      </c>
      <c r="I18" s="277">
        <v>0</v>
      </c>
      <c r="J18" s="280">
        <v>0</v>
      </c>
      <c r="K18" s="273">
        <f t="shared" si="0"/>
        <v>2687</v>
      </c>
      <c r="L18" s="281">
        <v>137</v>
      </c>
      <c r="M18" s="273">
        <f t="shared" si="1"/>
        <v>2824</v>
      </c>
      <c r="N18" s="282">
        <v>5472</v>
      </c>
      <c r="O18" s="278">
        <v>214</v>
      </c>
      <c r="P18" s="275">
        <f>O18+N18+M18+'Tab. 2d-1. Seite'!M19</f>
        <v>8510</v>
      </c>
      <c r="Q18" s="266"/>
    </row>
    <row r="19" spans="1:17" s="825" customFormat="1" ht="18" customHeight="1" x14ac:dyDescent="0.2">
      <c r="A19" s="78" t="s">
        <v>296</v>
      </c>
      <c r="B19" s="277">
        <v>0</v>
      </c>
      <c r="C19" s="277">
        <v>12</v>
      </c>
      <c r="D19" s="277">
        <v>2</v>
      </c>
      <c r="E19" s="278">
        <v>4</v>
      </c>
      <c r="F19" s="279">
        <v>1</v>
      </c>
      <c r="G19" s="277">
        <v>1</v>
      </c>
      <c r="H19" s="277">
        <v>13</v>
      </c>
      <c r="I19" s="277">
        <v>0</v>
      </c>
      <c r="J19" s="277">
        <v>1</v>
      </c>
      <c r="K19" s="281">
        <f t="shared" si="0"/>
        <v>34</v>
      </c>
      <c r="L19" s="277">
        <v>31</v>
      </c>
      <c r="M19" s="827">
        <f t="shared" si="1"/>
        <v>65</v>
      </c>
      <c r="N19" s="828">
        <v>0</v>
      </c>
      <c r="O19" s="829">
        <v>0</v>
      </c>
      <c r="P19" s="829">
        <f>O19+N19+M19+'Tab. 2d-1. Seite'!M20</f>
        <v>65</v>
      </c>
      <c r="Q19" s="283"/>
    </row>
    <row r="20" spans="1:17" s="714" customFormat="1" ht="18" customHeight="1" x14ac:dyDescent="0.2">
      <c r="A20" s="712" t="s">
        <v>182</v>
      </c>
      <c r="B20" s="277">
        <v>0</v>
      </c>
      <c r="C20" s="277">
        <v>13</v>
      </c>
      <c r="D20" s="277">
        <v>3</v>
      </c>
      <c r="E20" s="278">
        <v>67</v>
      </c>
      <c r="F20" s="279">
        <v>0</v>
      </c>
      <c r="G20" s="277">
        <v>0</v>
      </c>
      <c r="H20" s="277">
        <v>26</v>
      </c>
      <c r="I20" s="277">
        <v>2</v>
      </c>
      <c r="J20" s="280">
        <v>5</v>
      </c>
      <c r="K20" s="273">
        <f t="shared" si="0"/>
        <v>116</v>
      </c>
      <c r="L20" s="281">
        <v>2</v>
      </c>
      <c r="M20" s="273">
        <f t="shared" si="1"/>
        <v>118</v>
      </c>
      <c r="N20" s="282">
        <v>0</v>
      </c>
      <c r="O20" s="278">
        <v>0</v>
      </c>
      <c r="P20" s="275">
        <f>O20+N20+M20+'Tab. 2d-1. Seite'!M21</f>
        <v>118</v>
      </c>
      <c r="Q20" s="283"/>
    </row>
    <row r="21" spans="1:17" s="714" customFormat="1" ht="18" customHeight="1" x14ac:dyDescent="0.2">
      <c r="A21" s="566" t="s">
        <v>114</v>
      </c>
      <c r="B21" s="277">
        <v>12</v>
      </c>
      <c r="C21" s="277">
        <v>2385</v>
      </c>
      <c r="D21" s="277">
        <v>155</v>
      </c>
      <c r="E21" s="278">
        <v>0</v>
      </c>
      <c r="F21" s="279">
        <v>0</v>
      </c>
      <c r="G21" s="277">
        <v>0</v>
      </c>
      <c r="H21" s="277">
        <v>289</v>
      </c>
      <c r="I21" s="277">
        <v>5</v>
      </c>
      <c r="J21" s="280">
        <v>2</v>
      </c>
      <c r="K21" s="273">
        <f t="shared" si="0"/>
        <v>2848</v>
      </c>
      <c r="L21" s="281">
        <v>432</v>
      </c>
      <c r="M21" s="273">
        <f t="shared" si="1"/>
        <v>3280</v>
      </c>
      <c r="N21" s="282">
        <v>6981</v>
      </c>
      <c r="O21" s="278">
        <v>4543</v>
      </c>
      <c r="P21" s="275">
        <f>O21+N21+M21+'Tab. 2d-1. Seite'!M22</f>
        <v>14804</v>
      </c>
      <c r="Q21" s="266"/>
    </row>
    <row r="22" spans="1:17" ht="18" customHeight="1" x14ac:dyDescent="0.2">
      <c r="A22" s="216" t="s">
        <v>167</v>
      </c>
      <c r="B22" s="277">
        <v>2.2000000000000002</v>
      </c>
      <c r="C22" s="277">
        <v>1800.9090000000001</v>
      </c>
      <c r="D22" s="277">
        <v>20.210999999999999</v>
      </c>
      <c r="E22" s="278">
        <f>5.411+0.055+0.0031</f>
        <v>5.4690999999999992</v>
      </c>
      <c r="F22" s="279">
        <v>4.0839999999999996</v>
      </c>
      <c r="G22" s="277">
        <v>1.6839999999999999</v>
      </c>
      <c r="H22" s="277">
        <v>69.650000000000006</v>
      </c>
      <c r="I22" s="277">
        <v>0.50900000000000001</v>
      </c>
      <c r="J22" s="280">
        <v>0.46400000000000002</v>
      </c>
      <c r="K22" s="273">
        <f t="shared" si="0"/>
        <v>1905.1801000000003</v>
      </c>
      <c r="L22" s="281">
        <v>82.082999999999998</v>
      </c>
      <c r="M22" s="273">
        <f t="shared" si="1"/>
        <v>1987.2631000000003</v>
      </c>
      <c r="N22" s="282">
        <v>3337.04</v>
      </c>
      <c r="O22" s="278">
        <v>1045.4659999999999</v>
      </c>
      <c r="P22" s="275">
        <f>O22+N22+M22+'Tab. 2d-1. Seite'!M23</f>
        <v>6369.7690999999995</v>
      </c>
      <c r="Q22" s="266"/>
    </row>
    <row r="23" spans="1:17" ht="18" customHeight="1" x14ac:dyDescent="0.2">
      <c r="A23" s="78" t="s">
        <v>283</v>
      </c>
      <c r="B23" s="277">
        <v>5</v>
      </c>
      <c r="C23" s="277">
        <v>3911</v>
      </c>
      <c r="D23" s="277">
        <v>209</v>
      </c>
      <c r="E23" s="278">
        <v>66</v>
      </c>
      <c r="F23" s="279">
        <v>14</v>
      </c>
      <c r="G23" s="277">
        <v>10</v>
      </c>
      <c r="H23" s="277">
        <v>336</v>
      </c>
      <c r="I23" s="277">
        <v>1</v>
      </c>
      <c r="J23" s="280">
        <v>2</v>
      </c>
      <c r="K23" s="273">
        <f t="shared" si="0"/>
        <v>4554</v>
      </c>
      <c r="L23" s="281">
        <v>589</v>
      </c>
      <c r="M23" s="273">
        <f t="shared" si="1"/>
        <v>5143</v>
      </c>
      <c r="N23" s="282">
        <v>8077</v>
      </c>
      <c r="O23" s="278">
        <v>4001</v>
      </c>
      <c r="P23" s="275">
        <f>O23+N23+M23+'Tab. 2d-1. Seite'!M24</f>
        <v>17221</v>
      </c>
      <c r="Q23" s="511"/>
    </row>
    <row r="24" spans="1:17" ht="18" customHeight="1" x14ac:dyDescent="0.2">
      <c r="A24" s="78" t="s">
        <v>116</v>
      </c>
      <c r="B24" s="277">
        <v>3</v>
      </c>
      <c r="C24" s="277">
        <v>3324</v>
      </c>
      <c r="D24" s="277">
        <v>285</v>
      </c>
      <c r="E24" s="278">
        <v>41</v>
      </c>
      <c r="F24" s="279">
        <v>27</v>
      </c>
      <c r="G24" s="277">
        <v>10</v>
      </c>
      <c r="H24" s="277">
        <v>238</v>
      </c>
      <c r="I24" s="277">
        <v>8</v>
      </c>
      <c r="J24" s="280">
        <v>2</v>
      </c>
      <c r="K24" s="273">
        <f t="shared" si="0"/>
        <v>3938</v>
      </c>
      <c r="L24" s="281">
        <v>486</v>
      </c>
      <c r="M24" s="273">
        <f t="shared" si="1"/>
        <v>4424</v>
      </c>
      <c r="N24" s="282">
        <v>11872</v>
      </c>
      <c r="O24" s="278">
        <v>1028</v>
      </c>
      <c r="P24" s="275">
        <f>O24+N24+M24+'Tab. 2d-1. Seite'!M25</f>
        <v>17324</v>
      </c>
      <c r="Q24" s="266"/>
    </row>
    <row r="25" spans="1:17" ht="18" customHeight="1" x14ac:dyDescent="0.2">
      <c r="A25" s="78" t="s">
        <v>117</v>
      </c>
      <c r="B25" s="277">
        <v>5</v>
      </c>
      <c r="C25" s="277">
        <v>2348</v>
      </c>
      <c r="D25" s="277">
        <v>122</v>
      </c>
      <c r="E25" s="278">
        <v>7</v>
      </c>
      <c r="F25" s="279">
        <v>11</v>
      </c>
      <c r="G25" s="277">
        <v>12</v>
      </c>
      <c r="H25" s="277">
        <v>283</v>
      </c>
      <c r="I25" s="277">
        <v>1</v>
      </c>
      <c r="J25" s="280">
        <v>4</v>
      </c>
      <c r="K25" s="273">
        <f t="shared" si="0"/>
        <v>2793</v>
      </c>
      <c r="L25" s="281">
        <v>481</v>
      </c>
      <c r="M25" s="273">
        <f t="shared" si="1"/>
        <v>3274</v>
      </c>
      <c r="N25" s="282">
        <v>6989</v>
      </c>
      <c r="O25" s="278">
        <v>6971</v>
      </c>
      <c r="P25" s="275">
        <f>O25+N25+M25+'Tab. 2d-1. Seite'!M26</f>
        <v>17234</v>
      </c>
      <c r="Q25" s="283"/>
    </row>
    <row r="26" spans="1:17" ht="18" customHeight="1" x14ac:dyDescent="0.2">
      <c r="A26" s="78" t="s">
        <v>119</v>
      </c>
      <c r="B26" s="277">
        <v>4.1820000000000004</v>
      </c>
      <c r="C26" s="277">
        <v>267.44900000000001</v>
      </c>
      <c r="D26" s="277">
        <v>22.786999999999999</v>
      </c>
      <c r="E26" s="278">
        <v>2.2919999999999998</v>
      </c>
      <c r="F26" s="279">
        <v>5.1459999999999999</v>
      </c>
      <c r="G26" s="277">
        <v>1.8919999999999999</v>
      </c>
      <c r="H26" s="277">
        <v>6.0659999999999998</v>
      </c>
      <c r="I26" s="277">
        <v>0.14099999999999999</v>
      </c>
      <c r="J26" s="280">
        <v>0</v>
      </c>
      <c r="K26" s="273">
        <f t="shared" si="0"/>
        <v>309.95499999999998</v>
      </c>
      <c r="L26" s="281">
        <v>44</v>
      </c>
      <c r="M26" s="273">
        <f t="shared" si="1"/>
        <v>353.95499999999998</v>
      </c>
      <c r="N26" s="282">
        <v>891</v>
      </c>
      <c r="O26" s="278">
        <v>628</v>
      </c>
      <c r="P26" s="275">
        <f>O26+N26+M26+'Tab. 2d-1. Seite'!M27</f>
        <v>1872.9549999999999</v>
      </c>
      <c r="Q26" s="266"/>
    </row>
    <row r="27" spans="1:17" ht="18" customHeight="1" x14ac:dyDescent="0.2">
      <c r="A27" s="78" t="s">
        <v>120</v>
      </c>
      <c r="B27" s="277">
        <v>2.2825000000000002</v>
      </c>
      <c r="C27" s="277">
        <v>1908.5619999999999</v>
      </c>
      <c r="D27" s="277">
        <v>95.636499999999998</v>
      </c>
      <c r="E27" s="278">
        <v>12.417999999999999</v>
      </c>
      <c r="F27" s="279">
        <v>2.67</v>
      </c>
      <c r="G27" s="277">
        <v>2.0230000000000001</v>
      </c>
      <c r="H27" s="277">
        <v>95.26</v>
      </c>
      <c r="I27" s="277">
        <v>0.41899999999999998</v>
      </c>
      <c r="J27" s="280">
        <v>0</v>
      </c>
      <c r="K27" s="273">
        <f t="shared" si="0"/>
        <v>2119.2709999999997</v>
      </c>
      <c r="L27" s="281">
        <v>103.867</v>
      </c>
      <c r="M27" s="273">
        <f t="shared" si="1"/>
        <v>2223.1379999999999</v>
      </c>
      <c r="N27" s="282">
        <v>4587.942</v>
      </c>
      <c r="O27" s="278">
        <v>5436.7330000000002</v>
      </c>
      <c r="P27" s="275">
        <f>O27+N27+M27+'Tab. 2d-1. Seite'!M28</f>
        <v>12247.812999999998</v>
      </c>
      <c r="Q27" s="266"/>
    </row>
    <row r="28" spans="1:17" ht="18" customHeight="1" x14ac:dyDescent="0.2">
      <c r="A28" s="78" t="s">
        <v>121</v>
      </c>
      <c r="B28" s="277">
        <v>6</v>
      </c>
      <c r="C28" s="277">
        <v>1812</v>
      </c>
      <c r="D28" s="277">
        <v>46</v>
      </c>
      <c r="E28" s="278">
        <v>40</v>
      </c>
      <c r="F28" s="279">
        <v>5</v>
      </c>
      <c r="G28" s="277">
        <v>1</v>
      </c>
      <c r="H28" s="277">
        <v>109</v>
      </c>
      <c r="I28" s="277">
        <v>1</v>
      </c>
      <c r="J28" s="280">
        <v>1</v>
      </c>
      <c r="K28" s="273">
        <f t="shared" si="0"/>
        <v>2021</v>
      </c>
      <c r="L28" s="281">
        <v>115</v>
      </c>
      <c r="M28" s="273">
        <f t="shared" si="1"/>
        <v>2136</v>
      </c>
      <c r="N28" s="282">
        <v>4100</v>
      </c>
      <c r="O28" s="278">
        <v>4323</v>
      </c>
      <c r="P28" s="275">
        <f>O28+N28+M28+'Tab. 2d-1. Seite'!M29</f>
        <v>10559</v>
      </c>
      <c r="Q28" s="266"/>
    </row>
    <row r="29" spans="1:17" ht="18" customHeight="1" x14ac:dyDescent="0.2">
      <c r="A29" s="78" t="s">
        <v>118</v>
      </c>
      <c r="B29" s="277">
        <v>1</v>
      </c>
      <c r="C29" s="277">
        <v>1366</v>
      </c>
      <c r="D29" s="277">
        <v>23</v>
      </c>
      <c r="E29" s="278">
        <v>17</v>
      </c>
      <c r="F29" s="279">
        <v>6</v>
      </c>
      <c r="G29" s="277">
        <v>3</v>
      </c>
      <c r="H29" s="277">
        <v>82</v>
      </c>
      <c r="I29" s="277">
        <v>2</v>
      </c>
      <c r="J29" s="280">
        <v>1</v>
      </c>
      <c r="K29" s="273">
        <f t="shared" si="0"/>
        <v>1501</v>
      </c>
      <c r="L29" s="281">
        <v>225</v>
      </c>
      <c r="M29" s="273">
        <f t="shared" si="1"/>
        <v>1726</v>
      </c>
      <c r="N29" s="282">
        <v>3557</v>
      </c>
      <c r="O29" s="278">
        <v>2692</v>
      </c>
      <c r="P29" s="275">
        <f>O29+N29+M29+'Tab. 2d-1. Seite'!M30</f>
        <v>7975</v>
      </c>
      <c r="Q29" s="266"/>
    </row>
    <row r="30" spans="1:17" ht="18" customHeight="1" thickBot="1" x14ac:dyDescent="0.25">
      <c r="A30" s="82" t="s">
        <v>122</v>
      </c>
      <c r="B30" s="284">
        <v>1</v>
      </c>
      <c r="C30" s="284">
        <v>1364</v>
      </c>
      <c r="D30" s="284">
        <v>60</v>
      </c>
      <c r="E30" s="285">
        <v>5</v>
      </c>
      <c r="F30" s="286">
        <v>7</v>
      </c>
      <c r="G30" s="284">
        <v>4</v>
      </c>
      <c r="H30" s="284">
        <v>59</v>
      </c>
      <c r="I30" s="284">
        <v>0</v>
      </c>
      <c r="J30" s="287">
        <v>0</v>
      </c>
      <c r="K30" s="288">
        <f t="shared" si="0"/>
        <v>1500</v>
      </c>
      <c r="L30" s="289">
        <v>137</v>
      </c>
      <c r="M30" s="290">
        <f t="shared" si="1"/>
        <v>1637</v>
      </c>
      <c r="N30" s="291">
        <v>4081</v>
      </c>
      <c r="O30" s="285">
        <v>0</v>
      </c>
      <c r="P30" s="764">
        <f>O30+N30+M30+'Tab. 2d-1. Seite'!M31</f>
        <v>5718</v>
      </c>
      <c r="Q30" s="511"/>
    </row>
    <row r="31" spans="1:17" ht="18" customHeight="1" thickTop="1" x14ac:dyDescent="0.2">
      <c r="A31" s="91" t="s">
        <v>168</v>
      </c>
      <c r="B31" s="292">
        <f t="shared" ref="B31:M31" si="2">SUM(B15:B30)</f>
        <v>50.301500000000004</v>
      </c>
      <c r="C31" s="293">
        <f t="shared" si="2"/>
        <v>31209.400999999998</v>
      </c>
      <c r="D31" s="293">
        <f t="shared" si="2"/>
        <v>1727.6415000000002</v>
      </c>
      <c r="E31" s="294">
        <f t="shared" si="2"/>
        <v>395.37110000000001</v>
      </c>
      <c r="F31" s="295">
        <f t="shared" si="2"/>
        <v>120.149</v>
      </c>
      <c r="G31" s="294">
        <f t="shared" si="2"/>
        <v>78.007999999999981</v>
      </c>
      <c r="H31" s="294">
        <f t="shared" si="2"/>
        <v>2639.386</v>
      </c>
      <c r="I31" s="294">
        <f t="shared" si="2"/>
        <v>46.457000000000001</v>
      </c>
      <c r="J31" s="296">
        <f t="shared" si="2"/>
        <v>50.744</v>
      </c>
      <c r="K31" s="297">
        <f>SUM(K15:K30)</f>
        <v>36317.459100000007</v>
      </c>
      <c r="L31" s="297">
        <f t="shared" si="2"/>
        <v>4720.13</v>
      </c>
      <c r="M31" s="297">
        <f t="shared" si="2"/>
        <v>41037.589100000005</v>
      </c>
      <c r="N31" s="298">
        <f>SUM(N15:N30)</f>
        <v>84359.89</v>
      </c>
      <c r="O31" s="292">
        <f>SUM(O15:O30)</f>
        <v>46357.817000000003</v>
      </c>
      <c r="P31" s="765">
        <f>SUM(P15:P30)</f>
        <v>171993.29609999998</v>
      </c>
      <c r="Q31" s="299"/>
    </row>
    <row r="32" spans="1:17" ht="20.25" customHeight="1" x14ac:dyDescent="0.2">
      <c r="A32" s="243"/>
      <c r="B32" s="243"/>
      <c r="C32" s="243"/>
      <c r="D32" s="243"/>
      <c r="E32" s="243"/>
      <c r="F32" s="243"/>
      <c r="G32" s="243"/>
      <c r="H32" s="243"/>
      <c r="I32" s="243"/>
      <c r="J32" s="243"/>
      <c r="K32" s="243"/>
      <c r="L32" s="243"/>
      <c r="M32" s="243"/>
      <c r="N32" s="243"/>
      <c r="O32" s="243"/>
      <c r="P32" s="243"/>
      <c r="Q32" s="243"/>
    </row>
    <row r="33" spans="1:23" ht="12" customHeight="1" x14ac:dyDescent="0.2">
      <c r="A33" s="60" t="s">
        <v>14</v>
      </c>
      <c r="B33" s="36"/>
      <c r="C33" s="36"/>
      <c r="D33" s="36"/>
      <c r="E33" s="36"/>
      <c r="F33" s="36"/>
      <c r="G33" s="36"/>
      <c r="H33" s="36"/>
      <c r="I33" s="36"/>
      <c r="J33" s="36"/>
      <c r="K33" s="36"/>
      <c r="L33" s="31"/>
      <c r="M33" s="31"/>
      <c r="N33" s="31"/>
      <c r="O33" s="31"/>
      <c r="Q33" s="31"/>
    </row>
    <row r="34" spans="1:23" ht="12" customHeight="1" x14ac:dyDescent="0.2">
      <c r="A34" s="35" t="s">
        <v>135</v>
      </c>
      <c r="B34" s="245"/>
      <c r="C34" s="245"/>
      <c r="D34" s="245"/>
      <c r="E34" s="245"/>
      <c r="F34" s="245"/>
      <c r="G34" s="245"/>
      <c r="H34" s="245"/>
      <c r="I34" s="245"/>
      <c r="J34" s="245"/>
      <c r="K34" s="245"/>
      <c r="L34" s="245"/>
      <c r="M34" s="245"/>
      <c r="N34" s="245"/>
      <c r="O34" s="35"/>
      <c r="Q34" s="35"/>
    </row>
    <row r="35" spans="1:23" ht="12" customHeight="1" x14ac:dyDescent="0.2">
      <c r="A35" s="35" t="s">
        <v>91</v>
      </c>
      <c r="B35" s="245"/>
      <c r="C35" s="245"/>
      <c r="D35" s="245"/>
      <c r="E35" s="245"/>
      <c r="F35" s="245"/>
      <c r="G35" s="245"/>
      <c r="H35" s="245"/>
      <c r="I35" s="245"/>
      <c r="J35" s="245"/>
      <c r="K35" s="245"/>
      <c r="L35" s="245"/>
      <c r="M35" s="245"/>
      <c r="N35" s="245"/>
      <c r="O35" s="35"/>
      <c r="Q35" s="35"/>
    </row>
    <row r="36" spans="1:23" ht="12" customHeight="1" x14ac:dyDescent="0.2">
      <c r="A36" s="300" t="s">
        <v>190</v>
      </c>
      <c r="B36" s="301"/>
      <c r="C36" s="301"/>
      <c r="D36" s="301"/>
      <c r="E36" s="301"/>
      <c r="F36" s="301"/>
      <c r="G36" s="301"/>
      <c r="H36" s="301"/>
      <c r="I36" s="301"/>
      <c r="J36" s="301"/>
      <c r="K36" s="301"/>
      <c r="L36" s="301"/>
      <c r="M36" s="301"/>
      <c r="N36" s="301"/>
      <c r="O36" s="35"/>
      <c r="Q36" s="35"/>
    </row>
    <row r="37" spans="1:23" ht="12" customHeight="1" x14ac:dyDescent="0.2">
      <c r="A37" s="302" t="s">
        <v>191</v>
      </c>
      <c r="B37" s="303"/>
      <c r="C37" s="303"/>
      <c r="D37" s="303"/>
      <c r="E37" s="303"/>
      <c r="F37" s="303"/>
      <c r="G37" s="303"/>
      <c r="H37" s="303"/>
      <c r="I37" s="303"/>
      <c r="J37" s="303"/>
      <c r="K37" s="303"/>
      <c r="L37" s="303"/>
      <c r="M37" s="303"/>
      <c r="N37" s="303"/>
      <c r="O37" s="35"/>
      <c r="Q37" s="35"/>
    </row>
    <row r="38" spans="1:23" ht="12" customHeight="1" x14ac:dyDescent="0.2">
      <c r="A38" s="302" t="s">
        <v>192</v>
      </c>
      <c r="B38" s="246"/>
      <c r="C38" s="246"/>
      <c r="D38" s="246"/>
      <c r="E38" s="246"/>
      <c r="F38" s="246"/>
      <c r="G38" s="246"/>
      <c r="H38" s="246"/>
      <c r="I38" s="246"/>
      <c r="J38" s="246"/>
      <c r="K38" s="246"/>
      <c r="L38" s="246"/>
      <c r="M38" s="246"/>
      <c r="N38" s="246"/>
      <c r="O38" s="246"/>
      <c r="Q38" s="35"/>
    </row>
    <row r="39" spans="1:23" ht="12" customHeight="1" x14ac:dyDescent="0.2">
      <c r="A39" s="302" t="s">
        <v>272</v>
      </c>
    </row>
    <row r="40" spans="1:23" ht="12" customHeight="1" x14ac:dyDescent="0.2">
      <c r="A40" s="843" t="s">
        <v>284</v>
      </c>
      <c r="B40" s="843"/>
      <c r="C40" s="843"/>
      <c r="D40" s="843"/>
      <c r="E40" s="843"/>
      <c r="F40" s="843"/>
      <c r="G40" s="843"/>
      <c r="H40" s="843"/>
      <c r="I40" s="843"/>
      <c r="J40" s="843"/>
      <c r="K40" s="843"/>
      <c r="L40" s="843"/>
      <c r="M40" s="843"/>
      <c r="N40" s="843"/>
      <c r="O40" s="843"/>
      <c r="P40" s="843"/>
      <c r="Q40" s="843"/>
      <c r="R40" s="843"/>
      <c r="S40" s="843"/>
      <c r="T40" s="843"/>
      <c r="U40" s="843"/>
      <c r="V40" s="843"/>
      <c r="W40" s="843"/>
    </row>
  </sheetData>
  <mergeCells count="11">
    <mergeCell ref="A40:W40"/>
    <mergeCell ref="N11:N13"/>
    <mergeCell ref="O11:O13"/>
    <mergeCell ref="P11:P13"/>
    <mergeCell ref="A10:A12"/>
    <mergeCell ref="B10:M10"/>
    <mergeCell ref="B11:E12"/>
    <mergeCell ref="F11:J12"/>
    <mergeCell ref="K11:K13"/>
    <mergeCell ref="L11:L13"/>
    <mergeCell ref="M11:M13"/>
  </mergeCells>
  <pageMargins left="0.59055118110236227" right="0.59055118110236227" top="0.59055118110236227" bottom="0.59055118110236227" header="0.51181102362204722" footer="0.51181102362204722"/>
  <pageSetup paperSize="9" scale="55" orientation="landscape" r:id="rId1"/>
  <headerFooter alignWithMargins="0"/>
  <colBreaks count="1" manualBreakCount="1">
    <brk id="16"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6EE6A-8679-403F-A878-ED8E1C27A33C}">
  <dimension ref="A1:W50"/>
  <sheetViews>
    <sheetView topLeftCell="A7" zoomScaleNormal="100" workbookViewId="0"/>
  </sheetViews>
  <sheetFormatPr baseColWidth="10" defaultColWidth="8.88671875" defaultRowHeight="12.75" x14ac:dyDescent="0.2"/>
  <cols>
    <col min="1" max="1" width="22.77734375" style="495" customWidth="1"/>
    <col min="2" max="7" width="14.77734375" style="495" customWidth="1"/>
    <col min="8" max="8" width="12.77734375" style="495" customWidth="1"/>
    <col min="9" max="11" width="8" style="495" customWidth="1"/>
    <col min="12" max="16384" width="8.88671875" style="495"/>
  </cols>
  <sheetData>
    <row r="1" spans="1:15" ht="22.5" customHeight="1" x14ac:dyDescent="0.25">
      <c r="A1" s="62"/>
      <c r="B1" s="492"/>
      <c r="C1" s="493"/>
      <c r="D1" s="493"/>
      <c r="E1" s="493"/>
      <c r="F1" s="493"/>
      <c r="G1" s="32"/>
      <c r="H1" s="494"/>
      <c r="I1" s="493"/>
      <c r="J1" s="493"/>
    </row>
    <row r="2" spans="1:15" ht="22.5" customHeight="1" x14ac:dyDescent="0.2">
      <c r="A2" s="493"/>
      <c r="B2" s="493"/>
      <c r="C2" s="493"/>
      <c r="D2" s="493"/>
      <c r="E2" s="493"/>
      <c r="F2" s="493"/>
    </row>
    <row r="3" spans="1:15" ht="22.5" customHeight="1" x14ac:dyDescent="0.2">
      <c r="A3" s="493"/>
      <c r="B3" s="493"/>
      <c r="C3" s="496"/>
      <c r="J3" s="497"/>
    </row>
    <row r="4" spans="1:15" ht="22.5" customHeight="1" x14ac:dyDescent="0.2">
      <c r="A4" s="493"/>
      <c r="B4" s="493"/>
      <c r="C4" s="496"/>
      <c r="J4" s="497"/>
    </row>
    <row r="5" spans="1:15" ht="22.5" customHeight="1" x14ac:dyDescent="0.2">
      <c r="A5" s="493"/>
      <c r="B5" s="493"/>
      <c r="C5" s="496"/>
      <c r="J5" s="497"/>
    </row>
    <row r="6" spans="1:15" ht="22.5" customHeight="1" x14ac:dyDescent="0.2">
      <c r="A6" s="493"/>
      <c r="B6" s="493"/>
      <c r="C6" s="496"/>
      <c r="J6" s="497"/>
    </row>
    <row r="7" spans="1:15" s="498" customFormat="1" ht="25.5" customHeight="1" x14ac:dyDescent="0.35">
      <c r="A7" s="304" t="s">
        <v>262</v>
      </c>
      <c r="B7" s="305"/>
      <c r="G7" s="499"/>
    </row>
    <row r="8" spans="1:15" s="498" customFormat="1" ht="22.5" customHeight="1" x14ac:dyDescent="0.35">
      <c r="A8" s="306"/>
      <c r="B8" s="306"/>
      <c r="C8" s="306"/>
      <c r="D8" s="306"/>
      <c r="E8" s="306"/>
      <c r="F8" s="306"/>
    </row>
    <row r="9" spans="1:15" s="306" customFormat="1" ht="25.5" customHeight="1" x14ac:dyDescent="0.35">
      <c r="A9" s="307" t="s">
        <v>193</v>
      </c>
      <c r="B9" s="307" t="s">
        <v>223</v>
      </c>
      <c r="D9" s="498"/>
      <c r="E9" s="498"/>
      <c r="F9" s="498"/>
      <c r="J9" s="953" t="s">
        <v>103</v>
      </c>
      <c r="K9" s="954"/>
      <c r="L9" s="954"/>
      <c r="M9" s="955"/>
      <c r="O9" s="500"/>
    </row>
    <row r="10" spans="1:15" s="502" customFormat="1" ht="22.5" customHeight="1" x14ac:dyDescent="0.25">
      <c r="A10" s="501"/>
      <c r="B10" s="501"/>
      <c r="C10" s="501"/>
      <c r="D10" s="495"/>
      <c r="E10" s="495"/>
      <c r="F10" s="495"/>
      <c r="J10" s="860" t="s">
        <v>256</v>
      </c>
      <c r="K10" s="861"/>
      <c r="L10" s="860" t="s">
        <v>222</v>
      </c>
      <c r="M10" s="861"/>
    </row>
    <row r="11" spans="1:15" ht="15" customHeight="1" x14ac:dyDescent="0.2">
      <c r="A11" s="503"/>
      <c r="B11" s="956" t="s">
        <v>45</v>
      </c>
      <c r="C11" s="957"/>
      <c r="D11" s="957"/>
      <c r="E11" s="957"/>
      <c r="F11" s="957"/>
      <c r="G11" s="958"/>
      <c r="J11" s="862"/>
      <c r="K11" s="863"/>
      <c r="L11" s="862"/>
      <c r="M11" s="863"/>
    </row>
    <row r="12" spans="1:15" ht="15" customHeight="1" x14ac:dyDescent="0.2">
      <c r="A12" s="308" t="s">
        <v>11</v>
      </c>
      <c r="B12" s="956" t="s">
        <v>237</v>
      </c>
      <c r="C12" s="957"/>
      <c r="D12" s="959"/>
      <c r="E12" s="960" t="s">
        <v>44</v>
      </c>
      <c r="F12" s="309" t="s">
        <v>83</v>
      </c>
      <c r="G12" s="962" t="s">
        <v>86</v>
      </c>
      <c r="J12" s="864"/>
      <c r="K12" s="865"/>
      <c r="L12" s="864"/>
      <c r="M12" s="865"/>
    </row>
    <row r="13" spans="1:15" ht="15" customHeight="1" x14ac:dyDescent="0.2">
      <c r="A13" s="504"/>
      <c r="B13" s="310" t="s">
        <v>42</v>
      </c>
      <c r="C13" s="505" t="s">
        <v>43</v>
      </c>
      <c r="D13" s="506" t="s">
        <v>84</v>
      </c>
      <c r="E13" s="961"/>
      <c r="F13" s="311" t="s">
        <v>85</v>
      </c>
      <c r="G13" s="963"/>
      <c r="J13" s="64"/>
      <c r="K13" s="65"/>
      <c r="L13" s="64"/>
      <c r="M13" s="65"/>
    </row>
    <row r="14" spans="1:15" s="512" customFormat="1" ht="18" customHeight="1" thickBot="1" x14ac:dyDescent="0.25">
      <c r="A14" s="312">
        <v>1</v>
      </c>
      <c r="B14" s="507">
        <v>2</v>
      </c>
      <c r="C14" s="313">
        <v>3</v>
      </c>
      <c r="D14" s="508">
        <v>4</v>
      </c>
      <c r="E14" s="507">
        <v>5</v>
      </c>
      <c r="F14" s="509">
        <v>6</v>
      </c>
      <c r="G14" s="510">
        <v>7</v>
      </c>
      <c r="H14" s="511"/>
      <c r="J14" s="964"/>
      <c r="K14" s="965"/>
      <c r="L14" s="964"/>
      <c r="M14" s="965"/>
      <c r="N14" s="511"/>
      <c r="O14" s="563"/>
    </row>
    <row r="15" spans="1:15" s="517" customFormat="1" ht="18" customHeight="1" thickTop="1" x14ac:dyDescent="0.2">
      <c r="A15" s="565" t="s">
        <v>166</v>
      </c>
      <c r="B15" s="513">
        <v>3489.4479999999999</v>
      </c>
      <c r="C15" s="514">
        <v>537.404</v>
      </c>
      <c r="D15" s="515">
        <f>SUM(C15,B15)</f>
        <v>4026.8519999999999</v>
      </c>
      <c r="E15" s="513">
        <v>165.20599999999999</v>
      </c>
      <c r="F15" s="513">
        <v>0.53900000000000003</v>
      </c>
      <c r="G15" s="516">
        <f>SUM(F15,E15,D15)</f>
        <v>4192.5969999999998</v>
      </c>
      <c r="J15" s="522">
        <f t="shared" ref="J15:J30" si="0">G15</f>
        <v>4192.5969999999998</v>
      </c>
      <c r="K15" s="490"/>
      <c r="L15" s="522">
        <f>'Tab. 1'!D16</f>
        <v>4192.5969999999998</v>
      </c>
      <c r="M15" s="490"/>
    </row>
    <row r="16" spans="1:15" s="517" customFormat="1" ht="18" customHeight="1" x14ac:dyDescent="0.2">
      <c r="A16" s="566" t="s">
        <v>112</v>
      </c>
      <c r="B16" s="518">
        <v>5179</v>
      </c>
      <c r="C16" s="519">
        <v>594</v>
      </c>
      <c r="D16" s="520">
        <f t="shared" ref="D16:D30" si="1">SUM(C16,B16)</f>
        <v>5773</v>
      </c>
      <c r="E16" s="518">
        <v>189</v>
      </c>
      <c r="F16" s="518">
        <v>1</v>
      </c>
      <c r="G16" s="521">
        <f t="shared" ref="G16:G30" si="2">SUM(F16,E16,D16)</f>
        <v>5963</v>
      </c>
      <c r="J16" s="522">
        <f t="shared" si="0"/>
        <v>5963</v>
      </c>
      <c r="K16" s="490"/>
      <c r="L16" s="522">
        <f>'Tab. 1'!D17</f>
        <v>5963</v>
      </c>
      <c r="M16" s="490"/>
    </row>
    <row r="17" spans="1:14" s="517" customFormat="1" ht="18" customHeight="1" x14ac:dyDescent="0.2">
      <c r="A17" s="566" t="s">
        <v>111</v>
      </c>
      <c r="B17" s="518">
        <v>18</v>
      </c>
      <c r="C17" s="519">
        <v>0</v>
      </c>
      <c r="D17" s="520">
        <f t="shared" si="1"/>
        <v>18</v>
      </c>
      <c r="E17" s="518">
        <v>145.453</v>
      </c>
      <c r="F17" s="518">
        <v>0</v>
      </c>
      <c r="G17" s="521">
        <f t="shared" si="2"/>
        <v>163.453</v>
      </c>
      <c r="H17" s="558"/>
      <c r="J17" s="522">
        <f t="shared" si="0"/>
        <v>163.453</v>
      </c>
      <c r="K17" s="490"/>
      <c r="L17" s="522">
        <f>'Tab. 1'!D18</f>
        <v>163</v>
      </c>
      <c r="M17" s="490"/>
      <c r="N17" s="523"/>
    </row>
    <row r="18" spans="1:14" s="517" customFormat="1" ht="18" customHeight="1" x14ac:dyDescent="0.2">
      <c r="A18" s="566" t="s">
        <v>110</v>
      </c>
      <c r="B18" s="518">
        <v>2163</v>
      </c>
      <c r="C18" s="519">
        <v>527</v>
      </c>
      <c r="D18" s="520">
        <f t="shared" si="1"/>
        <v>2690</v>
      </c>
      <c r="E18" s="518">
        <v>40</v>
      </c>
      <c r="F18" s="518">
        <v>1</v>
      </c>
      <c r="G18" s="521">
        <f t="shared" si="2"/>
        <v>2731</v>
      </c>
      <c r="J18" s="522">
        <f t="shared" si="0"/>
        <v>2731</v>
      </c>
      <c r="K18" s="490"/>
      <c r="L18" s="522">
        <f>'Tab. 1'!D19</f>
        <v>2731</v>
      </c>
      <c r="M18" s="490"/>
    </row>
    <row r="19" spans="1:14" s="517" customFormat="1" ht="18" customHeight="1" x14ac:dyDescent="0.2">
      <c r="A19" s="566" t="s">
        <v>295</v>
      </c>
      <c r="B19" s="518">
        <v>26</v>
      </c>
      <c r="C19" s="715">
        <v>0</v>
      </c>
      <c r="D19" s="520">
        <f t="shared" si="1"/>
        <v>26</v>
      </c>
      <c r="E19" s="518">
        <v>8</v>
      </c>
      <c r="F19" s="518">
        <v>0</v>
      </c>
      <c r="G19" s="521">
        <f t="shared" si="2"/>
        <v>34</v>
      </c>
      <c r="H19" s="511"/>
      <c r="J19" s="522">
        <f t="shared" si="0"/>
        <v>34</v>
      </c>
      <c r="K19" s="490"/>
      <c r="L19" s="522">
        <f>'Tab. 1'!D20</f>
        <v>34</v>
      </c>
      <c r="M19" s="490"/>
      <c r="N19" s="523"/>
    </row>
    <row r="20" spans="1:14" s="719" customFormat="1" ht="18" customHeight="1" x14ac:dyDescent="0.2">
      <c r="A20" s="566" t="s">
        <v>115</v>
      </c>
      <c r="B20" s="518">
        <v>27</v>
      </c>
      <c r="C20" s="715">
        <v>0</v>
      </c>
      <c r="D20" s="716">
        <f t="shared" si="1"/>
        <v>27</v>
      </c>
      <c r="E20" s="518">
        <v>84</v>
      </c>
      <c r="F20" s="518">
        <v>5</v>
      </c>
      <c r="G20" s="717">
        <f t="shared" si="2"/>
        <v>116</v>
      </c>
      <c r="H20" s="718"/>
      <c r="J20" s="720">
        <f t="shared" si="0"/>
        <v>116</v>
      </c>
      <c r="K20" s="721"/>
      <c r="L20" s="802">
        <f>'Tab. 1'!D21</f>
        <v>116</v>
      </c>
      <c r="M20" s="549"/>
      <c r="N20" s="722"/>
    </row>
    <row r="21" spans="1:14" s="517" customFormat="1" ht="18" customHeight="1" x14ac:dyDescent="0.2">
      <c r="A21" s="566" t="s">
        <v>114</v>
      </c>
      <c r="B21" s="518">
        <v>2467</v>
      </c>
      <c r="C21" s="519">
        <v>381</v>
      </c>
      <c r="D21" s="520">
        <f t="shared" si="1"/>
        <v>2848</v>
      </c>
      <c r="E21" s="518">
        <v>104</v>
      </c>
      <c r="F21" s="518">
        <v>0</v>
      </c>
      <c r="G21" s="521">
        <f t="shared" si="2"/>
        <v>2952</v>
      </c>
      <c r="J21" s="522">
        <f t="shared" si="0"/>
        <v>2952</v>
      </c>
      <c r="K21" s="490"/>
      <c r="L21" s="522">
        <f>'Tab. 1'!D22</f>
        <v>2952</v>
      </c>
      <c r="M21" s="490"/>
    </row>
    <row r="22" spans="1:14" s="517" customFormat="1" ht="18" customHeight="1" x14ac:dyDescent="0.2">
      <c r="A22" s="566" t="s">
        <v>167</v>
      </c>
      <c r="B22" s="518">
        <v>1606.836</v>
      </c>
      <c r="C22" s="519">
        <v>297.65499999999997</v>
      </c>
      <c r="D22" s="520">
        <f t="shared" si="1"/>
        <v>1904.491</v>
      </c>
      <c r="E22" s="518">
        <v>21.706</v>
      </c>
      <c r="F22" s="518">
        <f>0.414+0.32</f>
        <v>0.73399999999999999</v>
      </c>
      <c r="G22" s="521">
        <f t="shared" si="2"/>
        <v>1926.931</v>
      </c>
      <c r="J22" s="522">
        <f t="shared" si="0"/>
        <v>1926.931</v>
      </c>
      <c r="K22" s="490"/>
      <c r="L22" s="522">
        <f>'Tab. 1'!D23</f>
        <v>1926.931</v>
      </c>
      <c r="M22" s="490"/>
    </row>
    <row r="23" spans="1:14" s="517" customFormat="1" ht="18" customHeight="1" x14ac:dyDescent="0.2">
      <c r="A23" s="566" t="s">
        <v>282</v>
      </c>
      <c r="B23" s="815">
        <v>4021</v>
      </c>
      <c r="C23" s="715">
        <v>572</v>
      </c>
      <c r="D23" s="520">
        <f t="shared" si="1"/>
        <v>4593</v>
      </c>
      <c r="E23" s="815">
        <v>51</v>
      </c>
      <c r="F23" s="815">
        <v>1</v>
      </c>
      <c r="G23" s="521">
        <f t="shared" si="2"/>
        <v>4645</v>
      </c>
      <c r="H23" s="511"/>
      <c r="J23" s="522">
        <f t="shared" si="0"/>
        <v>4645</v>
      </c>
      <c r="K23" s="490"/>
      <c r="L23" s="522">
        <f>'Tab. 1'!D24</f>
        <v>4645</v>
      </c>
      <c r="M23" s="490"/>
    </row>
    <row r="24" spans="1:14" s="517" customFormat="1" ht="18" customHeight="1" x14ac:dyDescent="0.2">
      <c r="A24" s="566" t="s">
        <v>116</v>
      </c>
      <c r="B24" s="518">
        <v>3483</v>
      </c>
      <c r="C24" s="519">
        <v>472</v>
      </c>
      <c r="D24" s="520">
        <f t="shared" si="1"/>
        <v>3955</v>
      </c>
      <c r="E24" s="518">
        <v>461</v>
      </c>
      <c r="F24" s="518">
        <v>2</v>
      </c>
      <c r="G24" s="521">
        <f t="shared" si="2"/>
        <v>4418</v>
      </c>
      <c r="J24" s="522">
        <f t="shared" si="0"/>
        <v>4418</v>
      </c>
      <c r="K24" s="490"/>
      <c r="L24" s="522">
        <f>'Tab. 1'!D25</f>
        <v>4418</v>
      </c>
      <c r="M24" s="490"/>
    </row>
    <row r="25" spans="1:14" s="517" customFormat="1" ht="18" customHeight="1" x14ac:dyDescent="0.2">
      <c r="A25" s="566" t="s">
        <v>117</v>
      </c>
      <c r="B25" s="518">
        <v>2432</v>
      </c>
      <c r="C25" s="519">
        <v>361</v>
      </c>
      <c r="D25" s="520">
        <f t="shared" si="1"/>
        <v>2793</v>
      </c>
      <c r="E25" s="518">
        <v>72</v>
      </c>
      <c r="F25" s="518">
        <v>0</v>
      </c>
      <c r="G25" s="521">
        <f t="shared" si="2"/>
        <v>2865</v>
      </c>
      <c r="J25" s="522">
        <f t="shared" si="0"/>
        <v>2865</v>
      </c>
      <c r="K25" s="490"/>
      <c r="L25" s="522">
        <f>'Tab. 1'!D26</f>
        <v>2865</v>
      </c>
      <c r="M25" s="490"/>
    </row>
    <row r="26" spans="1:14" s="517" customFormat="1" ht="18" customHeight="1" x14ac:dyDescent="0.2">
      <c r="A26" s="566" t="s">
        <v>119</v>
      </c>
      <c r="B26" s="518">
        <v>211.518</v>
      </c>
      <c r="C26" s="519">
        <v>77.978999999999999</v>
      </c>
      <c r="D26" s="520">
        <f t="shared" si="1"/>
        <v>289.49700000000001</v>
      </c>
      <c r="E26" s="518">
        <v>20.443999999999999</v>
      </c>
      <c r="F26" s="518">
        <v>2.1000000000000001E-2</v>
      </c>
      <c r="G26" s="521">
        <f t="shared" si="2"/>
        <v>309.96199999999999</v>
      </c>
      <c r="J26" s="522">
        <f t="shared" si="0"/>
        <v>309.96199999999999</v>
      </c>
      <c r="K26" s="490"/>
      <c r="L26" s="522">
        <f>'Tab. 1'!D27</f>
        <v>309.96199999999999</v>
      </c>
      <c r="M26" s="490"/>
    </row>
    <row r="27" spans="1:14" s="517" customFormat="1" ht="18" customHeight="1" x14ac:dyDescent="0.2">
      <c r="A27" s="566" t="s">
        <v>120</v>
      </c>
      <c r="B27" s="518">
        <v>1481.223</v>
      </c>
      <c r="C27" s="519">
        <v>638.048</v>
      </c>
      <c r="D27" s="520">
        <f t="shared" si="1"/>
        <v>2119.2709999999997</v>
      </c>
      <c r="E27" s="518">
        <v>162.422</v>
      </c>
      <c r="F27" s="518">
        <v>0.59499999999999997</v>
      </c>
      <c r="G27" s="521">
        <f t="shared" si="2"/>
        <v>2282.2879999999996</v>
      </c>
      <c r="J27" s="522">
        <f t="shared" si="0"/>
        <v>2282.2879999999996</v>
      </c>
      <c r="K27" s="490"/>
      <c r="L27" s="522">
        <f>'Tab. 1'!D28</f>
        <v>2282.288</v>
      </c>
      <c r="M27" s="490"/>
    </row>
    <row r="28" spans="1:14" s="517" customFormat="1" ht="18" customHeight="1" x14ac:dyDescent="0.2">
      <c r="A28" s="566" t="s">
        <v>121</v>
      </c>
      <c r="B28" s="518">
        <v>1558</v>
      </c>
      <c r="C28" s="519">
        <v>416</v>
      </c>
      <c r="D28" s="520">
        <f t="shared" si="1"/>
        <v>1974</v>
      </c>
      <c r="E28" s="518">
        <v>46</v>
      </c>
      <c r="F28" s="518">
        <v>1</v>
      </c>
      <c r="G28" s="521">
        <f t="shared" si="2"/>
        <v>2021</v>
      </c>
      <c r="J28" s="522">
        <f t="shared" si="0"/>
        <v>2021</v>
      </c>
      <c r="K28" s="490"/>
      <c r="L28" s="522">
        <f>'Tab. 1'!D29</f>
        <v>2021</v>
      </c>
      <c r="M28" s="490"/>
    </row>
    <row r="29" spans="1:14" s="517" customFormat="1" ht="18" customHeight="1" x14ac:dyDescent="0.2">
      <c r="A29" s="566" t="s">
        <v>118</v>
      </c>
      <c r="B29" s="518">
        <v>1286</v>
      </c>
      <c r="C29" s="519">
        <v>215</v>
      </c>
      <c r="D29" s="520">
        <f t="shared" si="1"/>
        <v>1501</v>
      </c>
      <c r="E29" s="518">
        <v>32</v>
      </c>
      <c r="F29" s="518">
        <v>1</v>
      </c>
      <c r="G29" s="524">
        <f t="shared" si="2"/>
        <v>1534</v>
      </c>
      <c r="J29" s="522">
        <f t="shared" si="0"/>
        <v>1534</v>
      </c>
      <c r="K29" s="490"/>
      <c r="L29" s="522">
        <f>'Tab. 1'!D30</f>
        <v>1534</v>
      </c>
      <c r="M29" s="490"/>
    </row>
    <row r="30" spans="1:14" s="517" customFormat="1" ht="18" customHeight="1" thickBot="1" x14ac:dyDescent="0.25">
      <c r="A30" s="567" t="s">
        <v>122</v>
      </c>
      <c r="B30" s="525">
        <v>1119</v>
      </c>
      <c r="C30" s="526">
        <v>354</v>
      </c>
      <c r="D30" s="527">
        <f t="shared" si="1"/>
        <v>1473</v>
      </c>
      <c r="E30" s="525">
        <v>26</v>
      </c>
      <c r="F30" s="525">
        <v>1</v>
      </c>
      <c r="G30" s="528">
        <f t="shared" si="2"/>
        <v>1500</v>
      </c>
      <c r="J30" s="522">
        <f t="shared" si="0"/>
        <v>1500</v>
      </c>
      <c r="K30" s="490"/>
      <c r="L30" s="522">
        <f>'Tab. 1'!D31</f>
        <v>1500</v>
      </c>
      <c r="M30" s="490"/>
    </row>
    <row r="31" spans="1:14" s="517" customFormat="1" ht="18" customHeight="1" thickTop="1" x14ac:dyDescent="0.2">
      <c r="A31" s="91" t="s">
        <v>168</v>
      </c>
      <c r="B31" s="529">
        <f t="shared" ref="B31:G31" si="3">SUM(B15:B30)</f>
        <v>30568.025000000001</v>
      </c>
      <c r="C31" s="530">
        <f t="shared" si="3"/>
        <v>5443.0860000000002</v>
      </c>
      <c r="D31" s="531">
        <f t="shared" si="3"/>
        <v>36011.111000000004</v>
      </c>
      <c r="E31" s="529">
        <f t="shared" si="3"/>
        <v>1628.231</v>
      </c>
      <c r="F31" s="532">
        <f t="shared" si="3"/>
        <v>14.889000000000001</v>
      </c>
      <c r="G31" s="533">
        <f t="shared" si="3"/>
        <v>37654.231</v>
      </c>
      <c r="J31" s="966">
        <f>SUM(J15:J30)</f>
        <v>37654.231</v>
      </c>
      <c r="K31" s="967"/>
      <c r="L31" s="966">
        <f>'Tab. 1'!D32</f>
        <v>37653.777999999998</v>
      </c>
      <c r="M31" s="967"/>
    </row>
    <row r="32" spans="1:14" s="534" customFormat="1" ht="20.25" customHeight="1" x14ac:dyDescent="0.15">
      <c r="C32" s="535"/>
      <c r="D32" s="536"/>
      <c r="E32" s="535"/>
      <c r="F32" s="535"/>
      <c r="G32" s="535"/>
      <c r="H32" s="535"/>
      <c r="K32" s="537"/>
    </row>
    <row r="33" spans="1:23" s="314" customFormat="1" ht="12" customHeight="1" x14ac:dyDescent="0.2">
      <c r="A33" s="60" t="s">
        <v>14</v>
      </c>
      <c r="D33" s="538"/>
      <c r="E33" s="538"/>
      <c r="F33" s="538"/>
      <c r="G33" s="538"/>
      <c r="H33" s="538"/>
      <c r="I33" s="538"/>
      <c r="J33" s="538"/>
      <c r="K33" s="538"/>
    </row>
    <row r="34" spans="1:23" s="539" customFormat="1" ht="12" customHeight="1" x14ac:dyDescent="0.2">
      <c r="A34" s="35" t="s">
        <v>224</v>
      </c>
      <c r="B34" s="493"/>
      <c r="C34" s="493"/>
      <c r="E34" s="540"/>
      <c r="F34" s="540"/>
      <c r="G34" s="540"/>
      <c r="H34" s="540"/>
    </row>
    <row r="35" spans="1:23" s="539" customFormat="1" ht="12" customHeight="1" x14ac:dyDescent="0.2">
      <c r="A35" s="35" t="s">
        <v>271</v>
      </c>
      <c r="B35" s="493"/>
      <c r="C35" s="493"/>
      <c r="D35" s="493"/>
      <c r="E35" s="540"/>
      <c r="F35" s="540"/>
      <c r="G35" s="540"/>
      <c r="H35" s="540"/>
      <c r="I35" s="540"/>
      <c r="J35" s="540"/>
    </row>
    <row r="36" spans="1:23" s="539" customFormat="1" ht="24" customHeight="1" x14ac:dyDescent="0.2">
      <c r="A36" s="843" t="s">
        <v>288</v>
      </c>
      <c r="B36" s="843"/>
      <c r="C36" s="843"/>
      <c r="D36" s="843"/>
      <c r="E36" s="843"/>
      <c r="F36" s="843"/>
      <c r="G36" s="843"/>
      <c r="H36" s="843"/>
      <c r="I36" s="843"/>
      <c r="J36" s="843"/>
      <c r="K36" s="843"/>
      <c r="L36" s="843"/>
      <c r="M36" s="843"/>
      <c r="N36" s="843"/>
      <c r="O36" s="843"/>
      <c r="P36" s="843"/>
      <c r="Q36" s="843"/>
      <c r="R36" s="843"/>
      <c r="S36" s="843"/>
      <c r="T36" s="843"/>
      <c r="U36" s="843"/>
      <c r="V36" s="843"/>
      <c r="W36" s="843"/>
    </row>
    <row r="37" spans="1:23" s="539" customFormat="1" ht="11.25" x14ac:dyDescent="0.2">
      <c r="A37" s="315"/>
      <c r="B37" s="541"/>
      <c r="C37" s="493"/>
      <c r="D37" s="493"/>
      <c r="E37" s="540"/>
      <c r="F37" s="540"/>
      <c r="G37" s="540"/>
      <c r="H37" s="540"/>
      <c r="I37" s="540"/>
      <c r="J37" s="540"/>
    </row>
    <row r="38" spans="1:23" x14ac:dyDescent="0.2">
      <c r="A38" s="493" t="s">
        <v>87</v>
      </c>
      <c r="B38" s="493"/>
      <c r="C38" s="493"/>
      <c r="D38" s="493"/>
      <c r="E38" s="540"/>
      <c r="F38" s="540"/>
      <c r="G38" s="540"/>
      <c r="H38" s="540"/>
      <c r="I38" s="540"/>
      <c r="J38" s="540"/>
    </row>
    <row r="39" spans="1:23" x14ac:dyDescent="0.2">
      <c r="D39" s="540"/>
      <c r="E39" s="540"/>
      <c r="F39" s="540"/>
      <c r="G39" s="540"/>
      <c r="H39" s="540"/>
      <c r="I39" s="540"/>
      <c r="J39" s="540"/>
    </row>
    <row r="40" spans="1:23" x14ac:dyDescent="0.2">
      <c r="D40" s="540"/>
      <c r="E40" s="540"/>
      <c r="F40" s="540"/>
      <c r="G40" s="540"/>
      <c r="H40" s="540"/>
      <c r="I40" s="540"/>
      <c r="J40" s="540"/>
    </row>
    <row r="41" spans="1:23" x14ac:dyDescent="0.2">
      <c r="I41" s="540"/>
      <c r="J41" s="540"/>
    </row>
    <row r="42" spans="1:23" x14ac:dyDescent="0.2">
      <c r="I42" s="540"/>
      <c r="J42" s="540"/>
    </row>
    <row r="43" spans="1:23" x14ac:dyDescent="0.2">
      <c r="I43" s="540"/>
      <c r="J43" s="540"/>
    </row>
    <row r="44" spans="1:23" x14ac:dyDescent="0.2">
      <c r="I44" s="540"/>
      <c r="J44" s="540"/>
    </row>
    <row r="50" spans="4:6" x14ac:dyDescent="0.2">
      <c r="D50" s="493"/>
      <c r="E50" s="493"/>
      <c r="F50" s="493"/>
    </row>
  </sheetData>
  <mergeCells count="12">
    <mergeCell ref="J9:M9"/>
    <mergeCell ref="J10:K12"/>
    <mergeCell ref="L10:M12"/>
    <mergeCell ref="A36:W36"/>
    <mergeCell ref="B11:G11"/>
    <mergeCell ref="B12:D12"/>
    <mergeCell ref="E12:E13"/>
    <mergeCell ref="G12:G13"/>
    <mergeCell ref="J14:K14"/>
    <mergeCell ref="L14:M14"/>
    <mergeCell ref="J31:K31"/>
    <mergeCell ref="L31:M31"/>
  </mergeCells>
  <pageMargins left="0.59055118110236227" right="0.59055118110236227" top="0.59055118110236227" bottom="0.59055118110236227" header="0.51181102362204722" footer="0.51181102362204722"/>
  <pageSetup paperSize="9" scale="7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07CF6-255A-4EB2-987B-0EEF6F3C0C8B}">
  <dimension ref="A1:W49"/>
  <sheetViews>
    <sheetView topLeftCell="A7" zoomScaleNormal="100" workbookViewId="0"/>
  </sheetViews>
  <sheetFormatPr baseColWidth="10" defaultColWidth="8.88671875" defaultRowHeight="12.75" x14ac:dyDescent="0.2"/>
  <cols>
    <col min="1" max="1" width="22.77734375" style="495" customWidth="1"/>
    <col min="2" max="7" width="14.77734375" style="495" customWidth="1"/>
    <col min="8" max="8" width="12.77734375" style="495" customWidth="1"/>
    <col min="9" max="11" width="8" style="495" customWidth="1"/>
    <col min="12" max="16384" width="8.88671875" style="495"/>
  </cols>
  <sheetData>
    <row r="1" spans="1:15" ht="22.5" customHeight="1" x14ac:dyDescent="0.25">
      <c r="A1" s="62"/>
      <c r="B1" s="492"/>
      <c r="C1" s="493"/>
      <c r="D1" s="493"/>
      <c r="E1" s="493"/>
      <c r="F1" s="493"/>
      <c r="G1" s="32"/>
      <c r="H1" s="494"/>
      <c r="I1" s="493"/>
      <c r="J1" s="493"/>
    </row>
    <row r="2" spans="1:15" ht="22.5" customHeight="1" x14ac:dyDescent="0.2">
      <c r="A2" s="493"/>
      <c r="B2" s="493"/>
      <c r="C2" s="493"/>
      <c r="D2" s="493"/>
      <c r="E2" s="493"/>
      <c r="F2" s="493"/>
    </row>
    <row r="3" spans="1:15" ht="22.5" customHeight="1" x14ac:dyDescent="0.2">
      <c r="A3" s="493"/>
      <c r="B3" s="493"/>
      <c r="C3" s="496"/>
      <c r="J3" s="497"/>
    </row>
    <row r="4" spans="1:15" ht="22.5" customHeight="1" x14ac:dyDescent="0.2">
      <c r="A4" s="493"/>
      <c r="B4" s="493"/>
      <c r="C4" s="496"/>
      <c r="J4" s="497"/>
    </row>
    <row r="5" spans="1:15" ht="22.5" customHeight="1" x14ac:dyDescent="0.2">
      <c r="A5" s="493"/>
      <c r="B5" s="493"/>
      <c r="C5" s="496"/>
      <c r="J5" s="497"/>
    </row>
    <row r="6" spans="1:15" ht="22.5" customHeight="1" x14ac:dyDescent="0.2">
      <c r="A6" s="493"/>
      <c r="B6" s="493"/>
      <c r="C6" s="496"/>
      <c r="J6" s="497"/>
    </row>
    <row r="7" spans="1:15" s="498" customFormat="1" ht="25.5" customHeight="1" x14ac:dyDescent="0.35">
      <c r="A7" s="304" t="s">
        <v>262</v>
      </c>
      <c r="B7" s="305"/>
      <c r="G7" s="499"/>
    </row>
    <row r="8" spans="1:15" s="498" customFormat="1" ht="22.5" customHeight="1" x14ac:dyDescent="0.35">
      <c r="A8" s="306"/>
      <c r="B8" s="306"/>
      <c r="C8" s="306"/>
      <c r="D8" s="306"/>
      <c r="E8" s="306"/>
      <c r="F8" s="306"/>
    </row>
    <row r="9" spans="1:15" s="306" customFormat="1" ht="25.5" customHeight="1" x14ac:dyDescent="0.35">
      <c r="A9" s="307" t="s">
        <v>225</v>
      </c>
      <c r="B9" s="307" t="s">
        <v>238</v>
      </c>
      <c r="D9" s="498"/>
      <c r="E9" s="498"/>
      <c r="F9" s="498"/>
      <c r="J9" s="953" t="s">
        <v>103</v>
      </c>
      <c r="K9" s="954"/>
      <c r="L9" s="954"/>
      <c r="M9" s="955"/>
      <c r="O9" s="500"/>
    </row>
    <row r="10" spans="1:15" s="502" customFormat="1" ht="22.5" customHeight="1" x14ac:dyDescent="0.25">
      <c r="A10" s="501"/>
      <c r="B10" s="501"/>
      <c r="C10" s="501"/>
      <c r="D10" s="495"/>
      <c r="E10" s="495"/>
      <c r="F10" s="495"/>
      <c r="J10" s="860" t="s">
        <v>256</v>
      </c>
      <c r="K10" s="861"/>
      <c r="L10" s="860" t="s">
        <v>226</v>
      </c>
      <c r="M10" s="861"/>
    </row>
    <row r="11" spans="1:15" ht="15" customHeight="1" x14ac:dyDescent="0.2">
      <c r="A11" s="503"/>
      <c r="B11" s="956" t="s">
        <v>45</v>
      </c>
      <c r="C11" s="957"/>
      <c r="D11" s="957"/>
      <c r="E11" s="957"/>
      <c r="F11" s="957"/>
      <c r="G11" s="958"/>
      <c r="J11" s="862"/>
      <c r="K11" s="863"/>
      <c r="L11" s="862"/>
      <c r="M11" s="863"/>
    </row>
    <row r="12" spans="1:15" ht="15" customHeight="1" x14ac:dyDescent="0.2">
      <c r="A12" s="308" t="s">
        <v>11</v>
      </c>
      <c r="B12" s="956" t="s">
        <v>239</v>
      </c>
      <c r="C12" s="957"/>
      <c r="D12" s="959"/>
      <c r="E12" s="960" t="s">
        <v>44</v>
      </c>
      <c r="F12" s="309" t="s">
        <v>83</v>
      </c>
      <c r="G12" s="962" t="s">
        <v>86</v>
      </c>
      <c r="J12" s="864"/>
      <c r="K12" s="865"/>
      <c r="L12" s="864"/>
      <c r="M12" s="865"/>
    </row>
    <row r="13" spans="1:15" ht="15" customHeight="1" x14ac:dyDescent="0.2">
      <c r="A13" s="504"/>
      <c r="B13" s="310" t="s">
        <v>42</v>
      </c>
      <c r="C13" s="505" t="s">
        <v>43</v>
      </c>
      <c r="D13" s="506" t="s">
        <v>84</v>
      </c>
      <c r="E13" s="961"/>
      <c r="F13" s="311" t="s">
        <v>85</v>
      </c>
      <c r="G13" s="963"/>
      <c r="J13" s="64"/>
      <c r="K13" s="65"/>
      <c r="L13" s="64"/>
      <c r="M13" s="65"/>
    </row>
    <row r="14" spans="1:15" s="512" customFormat="1" ht="18" customHeight="1" thickBot="1" x14ac:dyDescent="0.25">
      <c r="A14" s="542">
        <v>1</v>
      </c>
      <c r="B14" s="543">
        <v>2</v>
      </c>
      <c r="C14" s="544">
        <v>3</v>
      </c>
      <c r="D14" s="545">
        <v>4</v>
      </c>
      <c r="E14" s="543">
        <v>5</v>
      </c>
      <c r="F14" s="546">
        <v>6</v>
      </c>
      <c r="G14" s="547">
        <v>7</v>
      </c>
      <c r="J14" s="964"/>
      <c r="K14" s="965"/>
      <c r="L14" s="964"/>
      <c r="M14" s="965"/>
      <c r="N14" s="511"/>
    </row>
    <row r="15" spans="1:15" s="517" customFormat="1" ht="18" customHeight="1" thickTop="1" x14ac:dyDescent="0.2">
      <c r="A15" s="565" t="s">
        <v>166</v>
      </c>
      <c r="B15" s="518">
        <v>7693.85</v>
      </c>
      <c r="C15" s="519">
        <v>1796.2660000000001</v>
      </c>
      <c r="D15" s="515">
        <f>SUM(C15,B15)</f>
        <v>9490.116</v>
      </c>
      <c r="E15" s="548">
        <v>573.27300000000002</v>
      </c>
      <c r="F15" s="518">
        <v>1.694</v>
      </c>
      <c r="G15" s="516">
        <f>SUM(F15,E15,D15)</f>
        <v>10065.083000000001</v>
      </c>
      <c r="J15" s="522">
        <f t="shared" ref="J15:J30" si="0">G15</f>
        <v>10065.083000000001</v>
      </c>
      <c r="K15" s="490"/>
      <c r="L15" s="522">
        <f>'Tab. 1'!F16</f>
        <v>10065.084000000001</v>
      </c>
      <c r="M15" s="490"/>
    </row>
    <row r="16" spans="1:15" s="517" customFormat="1" ht="18" customHeight="1" x14ac:dyDescent="0.2">
      <c r="A16" s="566" t="s">
        <v>112</v>
      </c>
      <c r="B16" s="518">
        <v>11735</v>
      </c>
      <c r="C16" s="519">
        <v>2402</v>
      </c>
      <c r="D16" s="520">
        <f t="shared" ref="D16:D30" si="1">SUM(C16,B16)</f>
        <v>14137</v>
      </c>
      <c r="E16" s="518">
        <v>398</v>
      </c>
      <c r="F16" s="518">
        <v>2</v>
      </c>
      <c r="G16" s="521">
        <f t="shared" ref="G16:G30" si="2">SUM(F16,E16,D16)</f>
        <v>14537</v>
      </c>
      <c r="J16" s="522">
        <f t="shared" si="0"/>
        <v>14537</v>
      </c>
      <c r="K16" s="490"/>
      <c r="L16" s="522">
        <f>'Tab. 1'!F17</f>
        <v>14537</v>
      </c>
      <c r="M16" s="490"/>
    </row>
    <row r="17" spans="1:14" s="517" customFormat="1" ht="18" customHeight="1" x14ac:dyDescent="0.2">
      <c r="A17" s="566" t="s">
        <v>111</v>
      </c>
      <c r="B17" s="518">
        <v>0</v>
      </c>
      <c r="C17" s="519">
        <v>0</v>
      </c>
      <c r="D17" s="520">
        <f t="shared" si="1"/>
        <v>0</v>
      </c>
      <c r="E17" s="518">
        <v>0</v>
      </c>
      <c r="F17" s="518">
        <v>0</v>
      </c>
      <c r="G17" s="521">
        <f t="shared" si="2"/>
        <v>0</v>
      </c>
      <c r="J17" s="522">
        <f t="shared" si="0"/>
        <v>0</v>
      </c>
      <c r="K17" s="490"/>
      <c r="L17" s="522">
        <f>'Tab. 1'!F18</f>
        <v>0</v>
      </c>
      <c r="M17" s="490"/>
    </row>
    <row r="18" spans="1:14" s="517" customFormat="1" ht="18" customHeight="1" x14ac:dyDescent="0.2">
      <c r="A18" s="566" t="s">
        <v>110</v>
      </c>
      <c r="B18" s="518">
        <v>4003</v>
      </c>
      <c r="C18" s="519">
        <v>1465</v>
      </c>
      <c r="D18" s="520">
        <f t="shared" si="1"/>
        <v>5468</v>
      </c>
      <c r="E18" s="518">
        <v>51</v>
      </c>
      <c r="F18" s="518">
        <v>2</v>
      </c>
      <c r="G18" s="521">
        <f t="shared" si="2"/>
        <v>5521</v>
      </c>
      <c r="J18" s="522">
        <f t="shared" si="0"/>
        <v>5521</v>
      </c>
      <c r="K18" s="549"/>
      <c r="L18" s="522">
        <f>'Tab. 1'!F19</f>
        <v>5521</v>
      </c>
      <c r="M18" s="490"/>
      <c r="N18" s="523"/>
    </row>
    <row r="19" spans="1:14" s="517" customFormat="1" ht="18" customHeight="1" x14ac:dyDescent="0.2">
      <c r="A19" s="566" t="s">
        <v>113</v>
      </c>
      <c r="B19" s="518">
        <v>0</v>
      </c>
      <c r="C19" s="519">
        <v>0</v>
      </c>
      <c r="D19" s="520">
        <f t="shared" si="1"/>
        <v>0</v>
      </c>
      <c r="E19" s="518">
        <v>0</v>
      </c>
      <c r="F19" s="518">
        <v>0</v>
      </c>
      <c r="G19" s="521">
        <v>0</v>
      </c>
      <c r="J19" s="522">
        <f t="shared" si="0"/>
        <v>0</v>
      </c>
      <c r="K19" s="490"/>
      <c r="L19" s="522">
        <f>'Tab. 1'!F20</f>
        <v>0</v>
      </c>
      <c r="M19" s="490"/>
      <c r="N19" s="550"/>
    </row>
    <row r="20" spans="1:14" s="517" customFormat="1" ht="18" customHeight="1" x14ac:dyDescent="0.2">
      <c r="A20" s="566" t="s">
        <v>115</v>
      </c>
      <c r="B20" s="518">
        <v>0</v>
      </c>
      <c r="C20" s="519">
        <v>0</v>
      </c>
      <c r="D20" s="520">
        <f t="shared" si="1"/>
        <v>0</v>
      </c>
      <c r="E20" s="518">
        <v>0</v>
      </c>
      <c r="F20" s="518">
        <v>0</v>
      </c>
      <c r="G20" s="521">
        <f t="shared" si="2"/>
        <v>0</v>
      </c>
      <c r="H20" s="511"/>
      <c r="J20" s="522">
        <f t="shared" si="0"/>
        <v>0</v>
      </c>
      <c r="K20" s="490"/>
      <c r="L20" s="522">
        <f>'Tab. 1'!F21</f>
        <v>0</v>
      </c>
      <c r="M20" s="490"/>
    </row>
    <row r="21" spans="1:14" s="517" customFormat="1" ht="18" customHeight="1" x14ac:dyDescent="0.2">
      <c r="A21" s="566" t="s">
        <v>114</v>
      </c>
      <c r="B21" s="518">
        <v>5600</v>
      </c>
      <c r="C21" s="519">
        <v>1297</v>
      </c>
      <c r="D21" s="520">
        <f t="shared" si="1"/>
        <v>6897</v>
      </c>
      <c r="E21" s="518">
        <v>287</v>
      </c>
      <c r="F21" s="518">
        <v>1</v>
      </c>
      <c r="G21" s="521">
        <f t="shared" si="2"/>
        <v>7185</v>
      </c>
      <c r="J21" s="522">
        <f t="shared" si="0"/>
        <v>7185</v>
      </c>
      <c r="K21" s="490"/>
      <c r="L21" s="522">
        <f>'Tab. 1'!F22</f>
        <v>7185</v>
      </c>
      <c r="M21" s="490"/>
    </row>
    <row r="22" spans="1:14" s="517" customFormat="1" ht="18" customHeight="1" x14ac:dyDescent="0.2">
      <c r="A22" s="566" t="s">
        <v>167</v>
      </c>
      <c r="B22" s="518">
        <v>2689.4430000000002</v>
      </c>
      <c r="C22" s="519">
        <v>639.52800000000002</v>
      </c>
      <c r="D22" s="520">
        <f t="shared" si="1"/>
        <v>3328.9710000000005</v>
      </c>
      <c r="E22" s="518">
        <v>46.82</v>
      </c>
      <c r="F22" s="518">
        <f>0.554+0.812</f>
        <v>1.3660000000000001</v>
      </c>
      <c r="G22" s="521">
        <f t="shared" si="2"/>
        <v>3377.1570000000006</v>
      </c>
      <c r="J22" s="522">
        <f t="shared" si="0"/>
        <v>3377.1570000000006</v>
      </c>
      <c r="K22" s="490"/>
      <c r="L22" s="522">
        <f>'Tab. 1'!F23</f>
        <v>3377.1570000000002</v>
      </c>
      <c r="M22" s="490"/>
    </row>
    <row r="23" spans="1:14" s="517" customFormat="1" ht="18" customHeight="1" x14ac:dyDescent="0.2">
      <c r="A23" s="566" t="s">
        <v>282</v>
      </c>
      <c r="B23" s="815">
        <v>6416</v>
      </c>
      <c r="C23" s="715">
        <v>1582</v>
      </c>
      <c r="D23" s="520">
        <f t="shared" si="1"/>
        <v>7998</v>
      </c>
      <c r="E23" s="815">
        <v>240</v>
      </c>
      <c r="F23" s="815">
        <v>6</v>
      </c>
      <c r="G23" s="521">
        <f t="shared" si="2"/>
        <v>8244</v>
      </c>
      <c r="H23" s="511"/>
      <c r="J23" s="802">
        <f t="shared" si="0"/>
        <v>8244</v>
      </c>
      <c r="K23" s="808"/>
      <c r="L23" s="802">
        <f>'Tab. 1'!F24</f>
        <v>8244</v>
      </c>
      <c r="M23" s="490"/>
    </row>
    <row r="24" spans="1:14" s="517" customFormat="1" ht="18" customHeight="1" x14ac:dyDescent="0.2">
      <c r="A24" s="566" t="s">
        <v>116</v>
      </c>
      <c r="B24" s="518">
        <v>9620</v>
      </c>
      <c r="C24" s="519">
        <v>1988</v>
      </c>
      <c r="D24" s="520">
        <f t="shared" si="1"/>
        <v>11608</v>
      </c>
      <c r="E24" s="518">
        <v>1440</v>
      </c>
      <c r="F24" s="518">
        <v>8</v>
      </c>
      <c r="G24" s="521">
        <f t="shared" si="2"/>
        <v>13056</v>
      </c>
      <c r="J24" s="522">
        <f t="shared" si="0"/>
        <v>13056</v>
      </c>
      <c r="K24" s="490"/>
      <c r="L24" s="522">
        <f>'Tab. 1'!F25</f>
        <v>13056</v>
      </c>
      <c r="M24" s="490"/>
    </row>
    <row r="25" spans="1:14" s="517" customFormat="1" ht="18" customHeight="1" x14ac:dyDescent="0.2">
      <c r="A25" s="566" t="s">
        <v>117</v>
      </c>
      <c r="B25" s="518">
        <v>5554</v>
      </c>
      <c r="C25" s="519">
        <v>1434</v>
      </c>
      <c r="D25" s="520">
        <f t="shared" si="1"/>
        <v>6988</v>
      </c>
      <c r="E25" s="518">
        <v>113</v>
      </c>
      <c r="F25" s="518">
        <v>2</v>
      </c>
      <c r="G25" s="521">
        <f t="shared" si="2"/>
        <v>7103</v>
      </c>
      <c r="J25" s="522">
        <f t="shared" si="0"/>
        <v>7103</v>
      </c>
      <c r="K25" s="490"/>
      <c r="L25" s="522">
        <f>'Tab. 1'!F26</f>
        <v>7103</v>
      </c>
      <c r="M25" s="490"/>
    </row>
    <row r="26" spans="1:14" s="517" customFormat="1" ht="18" customHeight="1" x14ac:dyDescent="0.2">
      <c r="A26" s="566" t="s">
        <v>119</v>
      </c>
      <c r="B26" s="518">
        <v>500.94799999999998</v>
      </c>
      <c r="C26" s="519">
        <v>342.13099999999997</v>
      </c>
      <c r="D26" s="520">
        <f t="shared" si="1"/>
        <v>843.07899999999995</v>
      </c>
      <c r="E26" s="518">
        <v>28.274000000000001</v>
      </c>
      <c r="F26" s="518">
        <v>0.15</v>
      </c>
      <c r="G26" s="521">
        <f t="shared" si="2"/>
        <v>871.50299999999993</v>
      </c>
      <c r="J26" s="522">
        <f t="shared" si="0"/>
        <v>871.50299999999993</v>
      </c>
      <c r="K26" s="490"/>
      <c r="L26" s="522">
        <f>'Tab. 1'!F27</f>
        <v>871.50400000000002</v>
      </c>
      <c r="M26" s="490"/>
    </row>
    <row r="27" spans="1:14" s="517" customFormat="1" ht="18" customHeight="1" x14ac:dyDescent="0.2">
      <c r="A27" s="566" t="s">
        <v>120</v>
      </c>
      <c r="B27" s="518">
        <v>2995.4279999999999</v>
      </c>
      <c r="C27" s="519">
        <v>1547.1220000000001</v>
      </c>
      <c r="D27" s="520">
        <f t="shared" si="1"/>
        <v>4542.55</v>
      </c>
      <c r="E27" s="518">
        <v>220.97900000000001</v>
      </c>
      <c r="F27" s="518">
        <v>1.6619999999999999</v>
      </c>
      <c r="G27" s="521">
        <f t="shared" si="2"/>
        <v>4765.1909999999998</v>
      </c>
      <c r="J27" s="522">
        <f t="shared" si="0"/>
        <v>4765.1909999999998</v>
      </c>
      <c r="K27" s="490"/>
      <c r="L27" s="522">
        <f>'Tab. 1'!F28</f>
        <v>4765.1909999999998</v>
      </c>
      <c r="M27" s="490"/>
    </row>
    <row r="28" spans="1:14" s="517" customFormat="1" ht="18" customHeight="1" x14ac:dyDescent="0.2">
      <c r="A28" s="566" t="s">
        <v>121</v>
      </c>
      <c r="B28" s="518">
        <v>2915</v>
      </c>
      <c r="C28" s="519">
        <v>1109</v>
      </c>
      <c r="D28" s="520">
        <f t="shared" si="1"/>
        <v>4024</v>
      </c>
      <c r="E28" s="518">
        <v>59</v>
      </c>
      <c r="F28" s="518">
        <v>2</v>
      </c>
      <c r="G28" s="521">
        <f t="shared" si="2"/>
        <v>4085</v>
      </c>
      <c r="J28" s="522">
        <f t="shared" si="0"/>
        <v>4085</v>
      </c>
      <c r="K28" s="490"/>
      <c r="L28" s="522">
        <f>'Tab. 1'!F29</f>
        <v>4085</v>
      </c>
      <c r="M28" s="490"/>
    </row>
    <row r="29" spans="1:14" s="517" customFormat="1" ht="18" customHeight="1" x14ac:dyDescent="0.2">
      <c r="A29" s="566" t="s">
        <v>118</v>
      </c>
      <c r="B29" s="518">
        <v>2850</v>
      </c>
      <c r="C29" s="519">
        <v>673</v>
      </c>
      <c r="D29" s="520">
        <f t="shared" si="1"/>
        <v>3523</v>
      </c>
      <c r="E29" s="518">
        <v>146</v>
      </c>
      <c r="F29" s="518">
        <v>3</v>
      </c>
      <c r="G29" s="524">
        <f t="shared" si="2"/>
        <v>3672</v>
      </c>
      <c r="J29" s="522">
        <f t="shared" si="0"/>
        <v>3672</v>
      </c>
      <c r="K29" s="490"/>
      <c r="L29" s="522">
        <f>'Tab. 1'!F30</f>
        <v>3672</v>
      </c>
      <c r="M29" s="490"/>
    </row>
    <row r="30" spans="1:14" s="517" customFormat="1" ht="18" customHeight="1" thickBot="1" x14ac:dyDescent="0.25">
      <c r="A30" s="567" t="s">
        <v>122</v>
      </c>
      <c r="B30" s="525">
        <v>2943.9</v>
      </c>
      <c r="C30" s="526">
        <v>1029.4000000000001</v>
      </c>
      <c r="D30" s="527">
        <f t="shared" si="1"/>
        <v>3973.3</v>
      </c>
      <c r="E30" s="525">
        <v>106.4</v>
      </c>
      <c r="F30" s="525">
        <v>1.3</v>
      </c>
      <c r="G30" s="528">
        <f t="shared" si="2"/>
        <v>4081</v>
      </c>
      <c r="J30" s="522">
        <f t="shared" si="0"/>
        <v>4081</v>
      </c>
      <c r="K30" s="490"/>
      <c r="L30" s="522">
        <f>'Tab. 1'!F31</f>
        <v>4081</v>
      </c>
      <c r="M30" s="490"/>
    </row>
    <row r="31" spans="1:14" s="517" customFormat="1" ht="18" customHeight="1" thickTop="1" x14ac:dyDescent="0.2">
      <c r="A31" s="91" t="s">
        <v>168</v>
      </c>
      <c r="B31" s="551">
        <f t="shared" ref="B31:G31" si="3">SUM(B15:B30)</f>
        <v>65516.568999999996</v>
      </c>
      <c r="C31" s="552">
        <f t="shared" si="3"/>
        <v>17304.447</v>
      </c>
      <c r="D31" s="531">
        <f t="shared" si="3"/>
        <v>82821.016000000003</v>
      </c>
      <c r="E31" s="529">
        <f t="shared" si="3"/>
        <v>3709.7459999999996</v>
      </c>
      <c r="F31" s="532">
        <f t="shared" si="3"/>
        <v>32.171999999999997</v>
      </c>
      <c r="G31" s="533">
        <f t="shared" si="3"/>
        <v>86562.933999999994</v>
      </c>
      <c r="J31" s="968">
        <f>SUM(J15:J30)</f>
        <v>86562.933999999994</v>
      </c>
      <c r="K31" s="969"/>
      <c r="L31" s="970">
        <f>'Tab. 1'!F32</f>
        <v>86562.936000000016</v>
      </c>
      <c r="M31" s="969"/>
    </row>
    <row r="32" spans="1:14" s="534" customFormat="1" ht="20.25" customHeight="1" x14ac:dyDescent="0.15">
      <c r="C32" s="535"/>
      <c r="D32" s="536"/>
      <c r="E32" s="535"/>
      <c r="F32" s="535"/>
      <c r="G32" s="535"/>
      <c r="H32" s="535"/>
      <c r="K32" s="537"/>
    </row>
    <row r="33" spans="1:23" s="314" customFormat="1" ht="12" customHeight="1" x14ac:dyDescent="0.2">
      <c r="A33" s="60" t="s">
        <v>14</v>
      </c>
      <c r="D33" s="538"/>
      <c r="E33" s="538"/>
      <c r="F33" s="538"/>
      <c r="G33" s="538"/>
      <c r="H33" s="538"/>
      <c r="I33" s="538"/>
      <c r="J33" s="538"/>
      <c r="K33" s="538"/>
    </row>
    <row r="34" spans="1:23" s="539" customFormat="1" ht="12" customHeight="1" x14ac:dyDescent="0.2">
      <c r="A34" s="35" t="s">
        <v>227</v>
      </c>
      <c r="B34" s="493"/>
      <c r="C34" s="493"/>
      <c r="E34" s="540"/>
      <c r="F34" s="540"/>
      <c r="G34" s="540"/>
      <c r="H34" s="540"/>
    </row>
    <row r="35" spans="1:23" s="539" customFormat="1" ht="12" customHeight="1" x14ac:dyDescent="0.2">
      <c r="A35" s="35" t="s">
        <v>228</v>
      </c>
      <c r="B35" s="493"/>
      <c r="C35" s="493"/>
      <c r="D35" s="493"/>
      <c r="E35" s="540"/>
      <c r="F35" s="540"/>
      <c r="G35" s="540"/>
      <c r="H35" s="540"/>
      <c r="I35" s="540"/>
      <c r="J35" s="540"/>
    </row>
    <row r="36" spans="1:23" s="539" customFormat="1" ht="24" customHeight="1" x14ac:dyDescent="0.2">
      <c r="A36" s="843" t="s">
        <v>288</v>
      </c>
      <c r="B36" s="843"/>
      <c r="C36" s="843"/>
      <c r="D36" s="843"/>
      <c r="E36" s="843"/>
      <c r="F36" s="843"/>
      <c r="G36" s="843"/>
      <c r="H36" s="843"/>
      <c r="I36" s="843"/>
      <c r="J36" s="843"/>
      <c r="K36" s="843"/>
      <c r="L36" s="843"/>
      <c r="M36" s="843"/>
      <c r="N36" s="843"/>
      <c r="O36" s="843"/>
      <c r="P36" s="843"/>
      <c r="Q36" s="843"/>
      <c r="R36" s="843"/>
      <c r="S36" s="843"/>
      <c r="T36" s="843"/>
      <c r="U36" s="843"/>
      <c r="V36" s="843"/>
      <c r="W36" s="843"/>
    </row>
    <row r="37" spans="1:23" x14ac:dyDescent="0.2">
      <c r="A37" s="493" t="s">
        <v>87</v>
      </c>
      <c r="B37" s="493"/>
      <c r="C37" s="493"/>
      <c r="D37" s="493"/>
      <c r="E37" s="540"/>
      <c r="F37" s="540"/>
      <c r="G37" s="540"/>
      <c r="H37" s="540"/>
      <c r="I37" s="540"/>
      <c r="J37" s="540"/>
    </row>
    <row r="38" spans="1:23" x14ac:dyDescent="0.2">
      <c r="D38" s="540"/>
      <c r="E38" s="540"/>
      <c r="F38" s="540"/>
      <c r="G38" s="540"/>
      <c r="H38" s="540"/>
      <c r="I38" s="540"/>
      <c r="J38" s="540"/>
    </row>
    <row r="39" spans="1:23" x14ac:dyDescent="0.2">
      <c r="D39" s="540"/>
      <c r="E39" s="540"/>
      <c r="F39" s="540"/>
      <c r="G39" s="540"/>
      <c r="H39" s="540"/>
      <c r="I39" s="540"/>
      <c r="J39" s="540"/>
    </row>
    <row r="40" spans="1:23" x14ac:dyDescent="0.2">
      <c r="I40" s="540"/>
      <c r="J40" s="540"/>
    </row>
    <row r="41" spans="1:23" x14ac:dyDescent="0.2">
      <c r="I41" s="540"/>
      <c r="J41" s="540"/>
    </row>
    <row r="42" spans="1:23" x14ac:dyDescent="0.2">
      <c r="I42" s="540"/>
      <c r="J42" s="540"/>
    </row>
    <row r="43" spans="1:23" x14ac:dyDescent="0.2">
      <c r="I43" s="540"/>
      <c r="J43" s="540"/>
    </row>
    <row r="49" spans="4:6" x14ac:dyDescent="0.2">
      <c r="D49" s="493"/>
      <c r="E49" s="493"/>
      <c r="F49" s="493"/>
    </row>
  </sheetData>
  <mergeCells count="12">
    <mergeCell ref="J9:M9"/>
    <mergeCell ref="J10:K12"/>
    <mergeCell ref="L10:M12"/>
    <mergeCell ref="A36:W36"/>
    <mergeCell ref="B11:G11"/>
    <mergeCell ref="B12:D12"/>
    <mergeCell ref="E12:E13"/>
    <mergeCell ref="G12:G13"/>
    <mergeCell ref="J14:K14"/>
    <mergeCell ref="L14:M14"/>
    <mergeCell ref="J31:K31"/>
    <mergeCell ref="L31:M31"/>
  </mergeCells>
  <pageMargins left="0.59055118110236227" right="0.59055118110236227" top="0.59055118110236227" bottom="0.59055118110236227" header="0.51181102362204722" footer="0.51181102362204722"/>
  <pageSetup paperSize="9" scale="7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AD1E-05DB-434C-A73E-87973E5A398F}">
  <dimension ref="A1:W49"/>
  <sheetViews>
    <sheetView topLeftCell="A10" zoomScaleNormal="100" workbookViewId="0"/>
  </sheetViews>
  <sheetFormatPr baseColWidth="10" defaultColWidth="8.88671875" defaultRowHeight="12.75" x14ac:dyDescent="0.2"/>
  <cols>
    <col min="1" max="1" width="22.77734375" style="495" customWidth="1"/>
    <col min="2" max="7" width="14.77734375" style="495" customWidth="1"/>
    <col min="8" max="8" width="12.77734375" style="495" customWidth="1"/>
    <col min="9" max="11" width="8" style="495" customWidth="1"/>
    <col min="12" max="16384" width="8.88671875" style="495"/>
  </cols>
  <sheetData>
    <row r="1" spans="1:15" ht="22.5" customHeight="1" x14ac:dyDescent="0.25">
      <c r="A1" s="62"/>
      <c r="B1" s="492"/>
      <c r="C1" s="493"/>
      <c r="D1" s="493"/>
      <c r="E1" s="493"/>
      <c r="F1" s="493"/>
      <c r="G1" s="32"/>
      <c r="H1" s="494"/>
      <c r="I1" s="493"/>
      <c r="J1" s="493"/>
    </row>
    <row r="2" spans="1:15" ht="22.5" customHeight="1" x14ac:dyDescent="0.2">
      <c r="A2" s="493"/>
      <c r="B2" s="493"/>
      <c r="C2" s="493"/>
      <c r="D2" s="493"/>
      <c r="E2" s="493"/>
      <c r="F2" s="493"/>
    </row>
    <row r="3" spans="1:15" ht="22.5" customHeight="1" x14ac:dyDescent="0.2">
      <c r="A3" s="493"/>
      <c r="B3" s="493"/>
      <c r="C3" s="496"/>
      <c r="J3" s="497"/>
    </row>
    <row r="4" spans="1:15" ht="22.5" customHeight="1" x14ac:dyDescent="0.2">
      <c r="A4" s="493"/>
      <c r="B4" s="493"/>
      <c r="C4" s="496"/>
      <c r="J4" s="497"/>
    </row>
    <row r="5" spans="1:15" ht="22.5" customHeight="1" x14ac:dyDescent="0.2">
      <c r="A5" s="493"/>
      <c r="B5" s="493"/>
      <c r="C5" s="496"/>
      <c r="J5" s="497"/>
    </row>
    <row r="6" spans="1:15" ht="22.5" customHeight="1" x14ac:dyDescent="0.2">
      <c r="A6" s="493"/>
      <c r="B6" s="493"/>
      <c r="C6" s="496"/>
      <c r="J6" s="497"/>
    </row>
    <row r="7" spans="1:15" s="307" customFormat="1" ht="25.5" customHeight="1" x14ac:dyDescent="0.35">
      <c r="A7" s="304" t="s">
        <v>262</v>
      </c>
      <c r="B7" s="304"/>
      <c r="G7" s="553"/>
    </row>
    <row r="8" spans="1:15" s="498" customFormat="1" ht="22.5" customHeight="1" x14ac:dyDescent="0.35">
      <c r="A8" s="306"/>
      <c r="B8" s="306"/>
      <c r="C8" s="306"/>
      <c r="D8" s="306"/>
      <c r="E8" s="306"/>
      <c r="F8" s="306"/>
    </row>
    <row r="9" spans="1:15" s="307" customFormat="1" ht="25.5" customHeight="1" x14ac:dyDescent="0.35">
      <c r="A9" s="307" t="s">
        <v>229</v>
      </c>
      <c r="B9" s="307" t="s">
        <v>240</v>
      </c>
      <c r="J9" s="953" t="s">
        <v>103</v>
      </c>
      <c r="K9" s="954"/>
      <c r="L9" s="954"/>
      <c r="M9" s="955"/>
      <c r="O9" s="554"/>
    </row>
    <row r="10" spans="1:15" s="502" customFormat="1" ht="22.5" customHeight="1" x14ac:dyDescent="0.25">
      <c r="A10" s="501"/>
      <c r="B10" s="501"/>
      <c r="C10" s="501"/>
      <c r="D10" s="495"/>
      <c r="E10" s="495"/>
      <c r="F10" s="495"/>
      <c r="J10" s="860" t="s">
        <v>256</v>
      </c>
      <c r="K10" s="861"/>
      <c r="L10" s="860" t="s">
        <v>230</v>
      </c>
      <c r="M10" s="861"/>
    </row>
    <row r="11" spans="1:15" ht="15" customHeight="1" x14ac:dyDescent="0.2">
      <c r="A11" s="503"/>
      <c r="B11" s="956" t="s">
        <v>45</v>
      </c>
      <c r="C11" s="957"/>
      <c r="D11" s="957"/>
      <c r="E11" s="957"/>
      <c r="F11" s="957"/>
      <c r="G11" s="958"/>
      <c r="J11" s="862"/>
      <c r="K11" s="863"/>
      <c r="L11" s="862"/>
      <c r="M11" s="863"/>
    </row>
    <row r="12" spans="1:15" ht="15" customHeight="1" x14ac:dyDescent="0.2">
      <c r="A12" s="308" t="s">
        <v>11</v>
      </c>
      <c r="B12" s="956" t="s">
        <v>239</v>
      </c>
      <c r="C12" s="957"/>
      <c r="D12" s="959"/>
      <c r="E12" s="960" t="s">
        <v>44</v>
      </c>
      <c r="F12" s="309" t="s">
        <v>83</v>
      </c>
      <c r="G12" s="962" t="s">
        <v>86</v>
      </c>
      <c r="J12" s="864"/>
      <c r="K12" s="865"/>
      <c r="L12" s="864"/>
      <c r="M12" s="865"/>
    </row>
    <row r="13" spans="1:15" ht="15" customHeight="1" x14ac:dyDescent="0.2">
      <c r="A13" s="504"/>
      <c r="B13" s="310" t="s">
        <v>42</v>
      </c>
      <c r="C13" s="505" t="s">
        <v>43</v>
      </c>
      <c r="D13" s="506" t="s">
        <v>84</v>
      </c>
      <c r="E13" s="961"/>
      <c r="F13" s="311" t="s">
        <v>85</v>
      </c>
      <c r="G13" s="963"/>
      <c r="J13" s="64"/>
      <c r="K13" s="65"/>
      <c r="L13" s="64"/>
      <c r="M13" s="65"/>
      <c r="N13" s="511"/>
    </row>
    <row r="14" spans="1:15" s="512" customFormat="1" ht="18" customHeight="1" thickBot="1" x14ac:dyDescent="0.25">
      <c r="A14" s="542">
        <v>1</v>
      </c>
      <c r="B14" s="543">
        <v>2</v>
      </c>
      <c r="C14" s="544">
        <v>3</v>
      </c>
      <c r="D14" s="545">
        <v>4</v>
      </c>
      <c r="E14" s="543">
        <v>5</v>
      </c>
      <c r="F14" s="546">
        <v>6</v>
      </c>
      <c r="G14" s="547">
        <v>7</v>
      </c>
      <c r="J14" s="964"/>
      <c r="K14" s="965"/>
      <c r="L14" s="964"/>
      <c r="M14" s="965"/>
    </row>
    <row r="15" spans="1:15" s="517" customFormat="1" ht="18" customHeight="1" thickTop="1" x14ac:dyDescent="0.2">
      <c r="A15" s="565" t="s">
        <v>166</v>
      </c>
      <c r="B15" s="555">
        <v>9195.2849999999999</v>
      </c>
      <c r="C15" s="556">
        <v>2203.319</v>
      </c>
      <c r="D15" s="515">
        <f>SUM(C15,B15)</f>
        <v>11398.603999999999</v>
      </c>
      <c r="E15" s="555">
        <v>689.798</v>
      </c>
      <c r="F15" s="557">
        <v>2.2599999999999998</v>
      </c>
      <c r="G15" s="516">
        <f>SUM(F15,E15,D15)</f>
        <v>12090.662</v>
      </c>
      <c r="J15" s="522">
        <f t="shared" ref="J15:J30" si="0">G15</f>
        <v>12090.662</v>
      </c>
      <c r="K15" s="490"/>
      <c r="L15" s="522">
        <f>'Tab. 1'!H16</f>
        <v>12090.663</v>
      </c>
      <c r="M15" s="490"/>
    </row>
    <row r="16" spans="1:15" s="517" customFormat="1" ht="18" customHeight="1" x14ac:dyDescent="0.2">
      <c r="A16" s="566" t="s">
        <v>112</v>
      </c>
      <c r="B16" s="518">
        <v>15090</v>
      </c>
      <c r="C16" s="519">
        <v>3229</v>
      </c>
      <c r="D16" s="520">
        <f t="shared" ref="D16:D30" si="1">SUM(C16,B16)</f>
        <v>18319</v>
      </c>
      <c r="E16" s="518">
        <v>474</v>
      </c>
      <c r="F16" s="518">
        <v>4</v>
      </c>
      <c r="G16" s="521">
        <f t="shared" ref="G16:G30" si="2">SUM(F16,E16,D16)</f>
        <v>18797</v>
      </c>
      <c r="J16" s="522">
        <f t="shared" si="0"/>
        <v>18797</v>
      </c>
      <c r="K16" s="490"/>
      <c r="L16" s="522">
        <f>'Tab. 1'!H17</f>
        <v>18797</v>
      </c>
      <c r="M16" s="490"/>
    </row>
    <row r="17" spans="1:14" s="517" customFormat="1" ht="18" customHeight="1" x14ac:dyDescent="0.2">
      <c r="A17" s="566" t="s">
        <v>111</v>
      </c>
      <c r="B17" s="518">
        <v>0</v>
      </c>
      <c r="C17" s="519">
        <v>0</v>
      </c>
      <c r="D17" s="520">
        <f t="shared" si="1"/>
        <v>0</v>
      </c>
      <c r="E17" s="518">
        <v>0</v>
      </c>
      <c r="F17" s="518">
        <v>0</v>
      </c>
      <c r="G17" s="521">
        <f t="shared" si="2"/>
        <v>0</v>
      </c>
      <c r="J17" s="522">
        <f t="shared" si="0"/>
        <v>0</v>
      </c>
      <c r="K17" s="490"/>
      <c r="L17" s="522">
        <f>'Tab. 1'!H18</f>
        <v>0</v>
      </c>
      <c r="M17" s="490"/>
    </row>
    <row r="18" spans="1:14" s="517" customFormat="1" ht="18" customHeight="1" x14ac:dyDescent="0.2">
      <c r="A18" s="566" t="s">
        <v>110</v>
      </c>
      <c r="B18" s="518">
        <v>2229</v>
      </c>
      <c r="C18" s="519">
        <v>782</v>
      </c>
      <c r="D18" s="520">
        <f t="shared" si="1"/>
        <v>3011</v>
      </c>
      <c r="E18" s="518">
        <v>1</v>
      </c>
      <c r="F18" s="518">
        <v>1</v>
      </c>
      <c r="G18" s="521">
        <f t="shared" si="2"/>
        <v>3013</v>
      </c>
      <c r="J18" s="522">
        <f t="shared" si="0"/>
        <v>3013</v>
      </c>
      <c r="K18" s="490"/>
      <c r="L18" s="522">
        <f>'Tab. 1'!H19</f>
        <v>3013</v>
      </c>
      <c r="M18" s="490"/>
    </row>
    <row r="19" spans="1:14" s="517" customFormat="1" ht="18" customHeight="1" x14ac:dyDescent="0.2">
      <c r="A19" s="566" t="s">
        <v>113</v>
      </c>
      <c r="B19" s="518">
        <v>0</v>
      </c>
      <c r="C19" s="519">
        <v>0</v>
      </c>
      <c r="D19" s="520">
        <f t="shared" si="1"/>
        <v>0</v>
      </c>
      <c r="E19" s="518">
        <v>0</v>
      </c>
      <c r="F19" s="518">
        <v>0</v>
      </c>
      <c r="G19" s="521">
        <f t="shared" si="2"/>
        <v>0</v>
      </c>
      <c r="J19" s="522">
        <f t="shared" si="0"/>
        <v>0</v>
      </c>
      <c r="K19" s="490"/>
      <c r="L19" s="522">
        <f>'Tab. 1'!H20</f>
        <v>0</v>
      </c>
      <c r="M19" s="490"/>
      <c r="N19" s="511"/>
    </row>
    <row r="20" spans="1:14" s="517" customFormat="1" ht="18" customHeight="1" x14ac:dyDescent="0.2">
      <c r="A20" s="566" t="s">
        <v>115</v>
      </c>
      <c r="B20" s="518">
        <v>0</v>
      </c>
      <c r="C20" s="519">
        <v>0</v>
      </c>
      <c r="D20" s="520">
        <f t="shared" si="1"/>
        <v>0</v>
      </c>
      <c r="E20" s="518">
        <v>0</v>
      </c>
      <c r="F20" s="518">
        <v>0</v>
      </c>
      <c r="G20" s="521">
        <f t="shared" si="2"/>
        <v>0</v>
      </c>
      <c r="H20" s="511"/>
      <c r="J20" s="522">
        <f t="shared" si="0"/>
        <v>0</v>
      </c>
      <c r="K20" s="490"/>
      <c r="L20" s="522">
        <f>'Tab. 1'!H21</f>
        <v>0</v>
      </c>
      <c r="M20" s="490"/>
    </row>
    <row r="21" spans="1:14" s="517" customFormat="1" ht="18" customHeight="1" x14ac:dyDescent="0.2">
      <c r="A21" s="566" t="s">
        <v>114</v>
      </c>
      <c r="B21" s="518">
        <v>3609</v>
      </c>
      <c r="C21" s="519">
        <v>1193</v>
      </c>
      <c r="D21" s="520">
        <f t="shared" si="1"/>
        <v>4802</v>
      </c>
      <c r="E21" s="518">
        <v>86</v>
      </c>
      <c r="F21" s="518">
        <v>2</v>
      </c>
      <c r="G21" s="521">
        <f t="shared" si="2"/>
        <v>4890</v>
      </c>
      <c r="J21" s="522">
        <f t="shared" si="0"/>
        <v>4890</v>
      </c>
      <c r="K21" s="490"/>
      <c r="L21" s="522">
        <f>'Tab. 1'!H22</f>
        <v>4890</v>
      </c>
      <c r="M21" s="490"/>
    </row>
    <row r="22" spans="1:14" s="517" customFormat="1" ht="18" customHeight="1" x14ac:dyDescent="0.2">
      <c r="A22" s="566" t="s">
        <v>167</v>
      </c>
      <c r="B22" s="518">
        <v>3197.3389999999999</v>
      </c>
      <c r="C22" s="519">
        <v>884.11099999999999</v>
      </c>
      <c r="D22" s="520">
        <f t="shared" si="1"/>
        <v>4081.45</v>
      </c>
      <c r="E22" s="518">
        <v>19.972999999999999</v>
      </c>
      <c r="F22" s="518">
        <v>0</v>
      </c>
      <c r="G22" s="521">
        <f t="shared" si="2"/>
        <v>4101.4229999999998</v>
      </c>
      <c r="H22" s="558"/>
      <c r="J22" s="522">
        <f t="shared" si="0"/>
        <v>4101.4229999999998</v>
      </c>
      <c r="K22" s="490"/>
      <c r="L22" s="522">
        <f>'Tab. 1'!H23</f>
        <v>4101.4229999999998</v>
      </c>
      <c r="M22" s="490"/>
    </row>
    <row r="23" spans="1:14" s="517" customFormat="1" ht="18" customHeight="1" x14ac:dyDescent="0.2">
      <c r="A23" s="566" t="s">
        <v>282</v>
      </c>
      <c r="B23" s="815">
        <v>10748</v>
      </c>
      <c r="C23" s="715">
        <v>2748</v>
      </c>
      <c r="D23" s="520">
        <f t="shared" si="1"/>
        <v>13496</v>
      </c>
      <c r="E23" s="815">
        <v>153</v>
      </c>
      <c r="F23" s="815">
        <v>6</v>
      </c>
      <c r="G23" s="521">
        <f t="shared" si="2"/>
        <v>13655</v>
      </c>
      <c r="H23" s="511"/>
      <c r="J23" s="522">
        <f t="shared" si="0"/>
        <v>13655</v>
      </c>
      <c r="K23" s="490"/>
      <c r="L23" s="522">
        <f>'Tab. 1'!H24</f>
        <v>13655</v>
      </c>
      <c r="M23" s="490"/>
    </row>
    <row r="24" spans="1:14" s="517" customFormat="1" ht="18" customHeight="1" x14ac:dyDescent="0.2">
      <c r="A24" s="566" t="s">
        <v>116</v>
      </c>
      <c r="B24" s="518">
        <v>7327</v>
      </c>
      <c r="C24" s="519">
        <v>2233</v>
      </c>
      <c r="D24" s="520">
        <f t="shared" si="1"/>
        <v>9560</v>
      </c>
      <c r="E24" s="518">
        <v>204</v>
      </c>
      <c r="F24" s="518">
        <v>5</v>
      </c>
      <c r="G24" s="521">
        <f t="shared" si="2"/>
        <v>9769</v>
      </c>
      <c r="J24" s="522">
        <f t="shared" si="0"/>
        <v>9769</v>
      </c>
      <c r="K24" s="490"/>
      <c r="L24" s="522">
        <f>'Tab. 1'!H25</f>
        <v>9769</v>
      </c>
      <c r="M24" s="490"/>
    </row>
    <row r="25" spans="1:14" s="517" customFormat="1" ht="18" customHeight="1" x14ac:dyDescent="0.2">
      <c r="A25" s="566" t="s">
        <v>117</v>
      </c>
      <c r="B25" s="518">
        <v>5655</v>
      </c>
      <c r="C25" s="519">
        <v>1758</v>
      </c>
      <c r="D25" s="520">
        <f t="shared" si="1"/>
        <v>7413</v>
      </c>
      <c r="E25" s="518">
        <v>0</v>
      </c>
      <c r="F25" s="518">
        <v>2</v>
      </c>
      <c r="G25" s="521">
        <f t="shared" si="2"/>
        <v>7415</v>
      </c>
      <c r="J25" s="522">
        <f t="shared" si="0"/>
        <v>7415</v>
      </c>
      <c r="K25" s="490"/>
      <c r="L25" s="522">
        <f>'Tab. 1'!H26</f>
        <v>7415</v>
      </c>
      <c r="M25" s="490"/>
    </row>
    <row r="26" spans="1:14" s="517" customFormat="1" ht="18" customHeight="1" x14ac:dyDescent="0.2">
      <c r="A26" s="566" t="s">
        <v>119</v>
      </c>
      <c r="B26" s="518">
        <v>361.32100000000003</v>
      </c>
      <c r="C26" s="519">
        <v>240.29599999999999</v>
      </c>
      <c r="D26" s="520">
        <f t="shared" si="1"/>
        <v>601.61699999999996</v>
      </c>
      <c r="E26" s="518">
        <v>20.925999999999998</v>
      </c>
      <c r="F26" s="518">
        <v>0.121</v>
      </c>
      <c r="G26" s="521">
        <f t="shared" si="2"/>
        <v>622.66399999999999</v>
      </c>
      <c r="J26" s="522">
        <f t="shared" si="0"/>
        <v>622.66399999999999</v>
      </c>
      <c r="K26" s="490"/>
      <c r="L26" s="522">
        <f>'Tab. 1'!H27</f>
        <v>622.66399999999999</v>
      </c>
      <c r="M26" s="490"/>
    </row>
    <row r="27" spans="1:14" s="517" customFormat="1" ht="18" customHeight="1" x14ac:dyDescent="0.2">
      <c r="A27" s="566" t="s">
        <v>120</v>
      </c>
      <c r="B27" s="518">
        <v>3483.1754999999998</v>
      </c>
      <c r="C27" s="519">
        <v>1945.1785</v>
      </c>
      <c r="D27" s="520">
        <f t="shared" si="1"/>
        <v>5428.3539999999994</v>
      </c>
      <c r="E27" s="518">
        <v>296.11149999999998</v>
      </c>
      <c r="F27" s="518">
        <v>1.956</v>
      </c>
      <c r="G27" s="521">
        <f t="shared" si="2"/>
        <v>5726.4214999999995</v>
      </c>
      <c r="J27" s="522">
        <f t="shared" si="0"/>
        <v>5726.4214999999995</v>
      </c>
      <c r="K27" s="490"/>
      <c r="L27" s="522">
        <f>'Tab. 1'!H28</f>
        <v>5726.4215000000004</v>
      </c>
      <c r="M27" s="490"/>
    </row>
    <row r="28" spans="1:14" s="517" customFormat="1" ht="18" customHeight="1" x14ac:dyDescent="0.2">
      <c r="A28" s="566" t="s">
        <v>121</v>
      </c>
      <c r="B28" s="518">
        <v>3259</v>
      </c>
      <c r="C28" s="519">
        <v>1014</v>
      </c>
      <c r="D28" s="520">
        <f t="shared" si="1"/>
        <v>4273</v>
      </c>
      <c r="E28" s="518">
        <v>49</v>
      </c>
      <c r="F28" s="518">
        <v>1</v>
      </c>
      <c r="G28" s="521">
        <f t="shared" si="2"/>
        <v>4323</v>
      </c>
      <c r="J28" s="522">
        <f t="shared" si="0"/>
        <v>4323</v>
      </c>
      <c r="K28" s="490"/>
      <c r="L28" s="522">
        <f>'Tab. 1'!H29</f>
        <v>4323</v>
      </c>
      <c r="M28" s="490"/>
    </row>
    <row r="29" spans="1:14" s="517" customFormat="1" ht="18" customHeight="1" x14ac:dyDescent="0.2">
      <c r="A29" s="566" t="s">
        <v>118</v>
      </c>
      <c r="B29" s="518">
        <v>3085</v>
      </c>
      <c r="C29" s="519">
        <v>687</v>
      </c>
      <c r="D29" s="520">
        <f t="shared" si="1"/>
        <v>3772</v>
      </c>
      <c r="E29" s="518">
        <v>348</v>
      </c>
      <c r="F29" s="518">
        <v>2</v>
      </c>
      <c r="G29" s="524">
        <f t="shared" si="2"/>
        <v>4122</v>
      </c>
      <c r="J29" s="522">
        <f t="shared" si="0"/>
        <v>4122</v>
      </c>
      <c r="K29" s="490"/>
      <c r="L29" s="522">
        <f>'Tab. 1'!H30</f>
        <v>4122</v>
      </c>
      <c r="M29" s="490"/>
    </row>
    <row r="30" spans="1:14" s="517" customFormat="1" ht="18" customHeight="1" thickBot="1" x14ac:dyDescent="0.25">
      <c r="A30" s="567" t="s">
        <v>122</v>
      </c>
      <c r="B30" s="525">
        <v>2327</v>
      </c>
      <c r="C30" s="526">
        <v>949</v>
      </c>
      <c r="D30" s="766">
        <f t="shared" si="1"/>
        <v>3276</v>
      </c>
      <c r="E30" s="525">
        <v>30</v>
      </c>
      <c r="F30" s="525">
        <v>0</v>
      </c>
      <c r="G30" s="528">
        <f t="shared" si="2"/>
        <v>3306</v>
      </c>
      <c r="J30" s="522">
        <f t="shared" si="0"/>
        <v>3306</v>
      </c>
      <c r="K30" s="490"/>
      <c r="L30" s="522">
        <f>'Tab. 1'!H31</f>
        <v>3306</v>
      </c>
      <c r="M30" s="490"/>
    </row>
    <row r="31" spans="1:14" s="517" customFormat="1" ht="18" customHeight="1" thickTop="1" x14ac:dyDescent="0.2">
      <c r="A31" s="91" t="s">
        <v>168</v>
      </c>
      <c r="B31" s="529">
        <f t="shared" ref="B31:F31" si="3">SUM(B15:B30)</f>
        <v>69566.12049999999</v>
      </c>
      <c r="C31" s="530">
        <f t="shared" si="3"/>
        <v>19865.904500000001</v>
      </c>
      <c r="D31" s="531">
        <f t="shared" si="3"/>
        <v>89432.024999999994</v>
      </c>
      <c r="E31" s="529">
        <f t="shared" si="3"/>
        <v>2371.8085000000001</v>
      </c>
      <c r="F31" s="532">
        <f t="shared" si="3"/>
        <v>27.336999999999996</v>
      </c>
      <c r="G31" s="533">
        <f>SUM(G15:G30)</f>
        <v>91831.170499999993</v>
      </c>
      <c r="J31" s="968">
        <f>SUM(J15:J30)</f>
        <v>91831.170499999993</v>
      </c>
      <c r="K31" s="969"/>
      <c r="L31" s="970">
        <f>'Tab. 1'!H32</f>
        <v>91831.171500000011</v>
      </c>
      <c r="M31" s="969"/>
    </row>
    <row r="32" spans="1:14" s="534" customFormat="1" ht="20.25" customHeight="1" x14ac:dyDescent="0.2">
      <c r="B32" s="559"/>
      <c r="C32" s="560"/>
      <c r="D32" s="561"/>
      <c r="E32" s="560"/>
      <c r="F32" s="560"/>
      <c r="G32" s="560"/>
      <c r="H32" s="560"/>
      <c r="I32" s="559"/>
      <c r="J32" s="559"/>
      <c r="K32" s="562"/>
      <c r="L32" s="559"/>
      <c r="M32" s="559"/>
    </row>
    <row r="33" spans="1:23" s="314" customFormat="1" ht="12" customHeight="1" x14ac:dyDescent="0.2">
      <c r="A33" s="60" t="s">
        <v>14</v>
      </c>
      <c r="D33" s="538"/>
      <c r="E33" s="538"/>
      <c r="F33" s="538"/>
      <c r="G33" s="538"/>
      <c r="H33" s="538"/>
      <c r="I33" s="538"/>
      <c r="J33" s="538"/>
      <c r="K33" s="538"/>
    </row>
    <row r="34" spans="1:23" s="539" customFormat="1" ht="12" customHeight="1" x14ac:dyDescent="0.2">
      <c r="A34" s="35" t="s">
        <v>231</v>
      </c>
      <c r="B34" s="493"/>
      <c r="C34" s="493"/>
      <c r="E34" s="540"/>
      <c r="F34" s="540"/>
      <c r="G34" s="540"/>
      <c r="H34" s="540"/>
    </row>
    <row r="35" spans="1:23" s="539" customFormat="1" ht="12" customHeight="1" x14ac:dyDescent="0.2">
      <c r="A35" s="35" t="s">
        <v>232</v>
      </c>
      <c r="B35" s="493"/>
      <c r="C35" s="493"/>
      <c r="D35" s="493"/>
      <c r="E35" s="540"/>
      <c r="F35" s="540"/>
      <c r="G35" s="540"/>
      <c r="H35" s="540"/>
      <c r="I35" s="540"/>
      <c r="J35" s="540"/>
    </row>
    <row r="36" spans="1:23" s="539" customFormat="1" ht="24" customHeight="1" x14ac:dyDescent="0.2">
      <c r="A36" s="843" t="s">
        <v>288</v>
      </c>
      <c r="B36" s="843"/>
      <c r="C36" s="843"/>
      <c r="D36" s="843"/>
      <c r="E36" s="843"/>
      <c r="F36" s="843"/>
      <c r="G36" s="843"/>
      <c r="H36" s="843"/>
      <c r="I36" s="843"/>
      <c r="J36" s="843"/>
      <c r="K36" s="843"/>
      <c r="L36" s="843"/>
      <c r="M36" s="843"/>
      <c r="N36" s="843"/>
      <c r="O36" s="843"/>
      <c r="P36" s="843"/>
      <c r="Q36" s="843"/>
      <c r="R36" s="843"/>
      <c r="S36" s="843"/>
      <c r="T36" s="843"/>
      <c r="U36" s="843"/>
      <c r="V36" s="843"/>
      <c r="W36" s="843"/>
    </row>
    <row r="37" spans="1:23" x14ac:dyDescent="0.2">
      <c r="A37" s="493" t="s">
        <v>87</v>
      </c>
      <c r="B37" s="493"/>
      <c r="C37" s="493"/>
      <c r="D37" s="493"/>
      <c r="E37" s="540"/>
      <c r="F37" s="540"/>
      <c r="G37" s="540"/>
      <c r="H37" s="540"/>
      <c r="I37" s="540"/>
      <c r="J37" s="540"/>
    </row>
    <row r="38" spans="1:23" x14ac:dyDescent="0.2">
      <c r="D38" s="540"/>
      <c r="E38" s="540"/>
      <c r="F38" s="540"/>
      <c r="G38" s="540"/>
      <c r="H38" s="540"/>
      <c r="I38" s="540"/>
      <c r="J38" s="540"/>
    </row>
    <row r="39" spans="1:23" x14ac:dyDescent="0.2">
      <c r="D39" s="540"/>
      <c r="E39" s="540"/>
      <c r="F39" s="540"/>
      <c r="G39" s="540"/>
      <c r="H39" s="540"/>
      <c r="I39" s="540"/>
      <c r="J39" s="540"/>
    </row>
    <row r="40" spans="1:23" x14ac:dyDescent="0.2">
      <c r="I40" s="540"/>
      <c r="J40" s="540"/>
    </row>
    <row r="41" spans="1:23" x14ac:dyDescent="0.2">
      <c r="I41" s="540"/>
      <c r="J41" s="540"/>
    </row>
    <row r="42" spans="1:23" x14ac:dyDescent="0.2">
      <c r="I42" s="540"/>
      <c r="J42" s="540"/>
    </row>
    <row r="43" spans="1:23" x14ac:dyDescent="0.2">
      <c r="I43" s="540"/>
      <c r="J43" s="540"/>
    </row>
    <row r="49" spans="4:6" x14ac:dyDescent="0.2">
      <c r="D49" s="493"/>
      <c r="E49" s="493"/>
      <c r="F49" s="493"/>
    </row>
  </sheetData>
  <mergeCells count="12">
    <mergeCell ref="J9:M9"/>
    <mergeCell ref="J10:K12"/>
    <mergeCell ref="L10:M12"/>
    <mergeCell ref="A36:W36"/>
    <mergeCell ref="B11:G11"/>
    <mergeCell ref="B12:D12"/>
    <mergeCell ref="E12:E13"/>
    <mergeCell ref="G12:G13"/>
    <mergeCell ref="J14:K14"/>
    <mergeCell ref="L14:M14"/>
    <mergeCell ref="J31:K31"/>
    <mergeCell ref="L31:M31"/>
  </mergeCells>
  <pageMargins left="0.59055118110236227" right="0.59055118110236227" top="0.59055118110236227" bottom="0.59055118110236227" header="0.51181102362204722" footer="0.51181102362204722"/>
  <pageSetup paperSize="9" scale="7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B3E3C-4622-4626-A490-6DE8B9FBAE9D}">
  <dimension ref="A1:W73"/>
  <sheetViews>
    <sheetView topLeftCell="A45" zoomScale="130" zoomScaleNormal="130" zoomScaleSheetLayoutView="100" workbookViewId="0">
      <selection activeCell="L47" sqref="L47"/>
    </sheetView>
  </sheetViews>
  <sheetFormatPr baseColWidth="10" defaultRowHeight="15" x14ac:dyDescent="0.2"/>
  <cols>
    <col min="1" max="3" width="5.77734375" customWidth="1"/>
    <col min="4" max="15" width="6.77734375" customWidth="1"/>
  </cols>
  <sheetData>
    <row r="1" spans="1:15" s="571" customFormat="1" ht="22.5" customHeight="1" x14ac:dyDescent="0.2">
      <c r="A1" s="3"/>
      <c r="O1" s="572"/>
    </row>
    <row r="2" spans="1:15" s="3" customFormat="1" ht="22.5" customHeight="1" x14ac:dyDescent="0.2"/>
    <row r="3" spans="1:15" s="3" customFormat="1" ht="22.5" customHeight="1" x14ac:dyDescent="0.2"/>
    <row r="4" spans="1:15" s="3" customFormat="1" ht="22.5" customHeight="1" x14ac:dyDescent="0.2"/>
    <row r="5" spans="1:15" s="3" customFormat="1" ht="22.5" customHeight="1" x14ac:dyDescent="0.2"/>
    <row r="6" spans="1:15" s="3" customFormat="1" ht="22.5" customHeight="1" x14ac:dyDescent="0.2"/>
    <row r="7" spans="1:15" s="4" customFormat="1" ht="23.25" x14ac:dyDescent="0.2">
      <c r="A7" s="30" t="s">
        <v>262</v>
      </c>
    </row>
    <row r="8" spans="1:15" s="7" customFormat="1" ht="22.5" customHeight="1" x14ac:dyDescent="0.2">
      <c r="A8" s="9"/>
    </row>
    <row r="9" spans="1:15" s="4" customFormat="1" ht="23.25" x14ac:dyDescent="0.2">
      <c r="A9" s="30" t="s">
        <v>46</v>
      </c>
      <c r="D9" s="30" t="s">
        <v>266</v>
      </c>
    </row>
    <row r="10" spans="1:15" s="1" customFormat="1" ht="22.5" customHeight="1" x14ac:dyDescent="0.2">
      <c r="A10" s="2"/>
      <c r="C10" s="2"/>
    </row>
    <row r="11" spans="1:15" ht="15.75" customHeight="1" x14ac:dyDescent="0.2">
      <c r="A11" s="982" t="s">
        <v>11</v>
      </c>
      <c r="B11" s="983"/>
      <c r="C11" s="988" t="s">
        <v>165</v>
      </c>
      <c r="D11" s="974" t="s">
        <v>42</v>
      </c>
      <c r="E11" s="972"/>
      <c r="F11" s="975"/>
      <c r="G11" s="974" t="s">
        <v>43</v>
      </c>
      <c r="H11" s="972"/>
      <c r="I11" s="972"/>
      <c r="J11" s="972"/>
      <c r="K11" s="972"/>
      <c r="L11" s="975"/>
      <c r="M11" s="971" t="s">
        <v>28</v>
      </c>
      <c r="N11" s="972"/>
      <c r="O11" s="972"/>
    </row>
    <row r="12" spans="1:15" x14ac:dyDescent="0.2">
      <c r="A12" s="984"/>
      <c r="B12" s="985"/>
      <c r="C12" s="989"/>
      <c r="D12" s="974"/>
      <c r="E12" s="972"/>
      <c r="F12" s="975"/>
      <c r="G12" s="971" t="s">
        <v>49</v>
      </c>
      <c r="H12" s="972"/>
      <c r="I12" s="973"/>
      <c r="J12" s="974" t="s">
        <v>50</v>
      </c>
      <c r="K12" s="972"/>
      <c r="L12" s="975"/>
      <c r="M12" s="971"/>
      <c r="N12" s="972"/>
      <c r="O12" s="972"/>
    </row>
    <row r="13" spans="1:15" x14ac:dyDescent="0.2">
      <c r="A13" s="986"/>
      <c r="B13" s="987"/>
      <c r="C13" s="990"/>
      <c r="D13" s="568" t="s">
        <v>47</v>
      </c>
      <c r="E13" s="570" t="s">
        <v>48</v>
      </c>
      <c r="F13" s="19" t="s">
        <v>29</v>
      </c>
      <c r="G13" s="569" t="s">
        <v>47</v>
      </c>
      <c r="H13" s="570" t="s">
        <v>48</v>
      </c>
      <c r="I13" s="20" t="s">
        <v>29</v>
      </c>
      <c r="J13" s="568" t="s">
        <v>47</v>
      </c>
      <c r="K13" s="570" t="s">
        <v>48</v>
      </c>
      <c r="L13" s="19" t="s">
        <v>29</v>
      </c>
      <c r="M13" s="569" t="s">
        <v>47</v>
      </c>
      <c r="N13" s="570" t="s">
        <v>48</v>
      </c>
      <c r="O13" s="21" t="s">
        <v>29</v>
      </c>
    </row>
    <row r="14" spans="1:15" ht="15.75" thickBot="1" x14ac:dyDescent="0.25">
      <c r="A14" s="991">
        <v>1</v>
      </c>
      <c r="B14" s="992"/>
      <c r="C14" s="22">
        <v>2</v>
      </c>
      <c r="D14" s="23" t="s">
        <v>3</v>
      </c>
      <c r="E14" s="22" t="s">
        <v>4</v>
      </c>
      <c r="F14" s="24" t="s">
        <v>18</v>
      </c>
      <c r="G14" s="25" t="s">
        <v>5</v>
      </c>
      <c r="H14" s="22" t="s">
        <v>6</v>
      </c>
      <c r="I14" s="26" t="s">
        <v>24</v>
      </c>
      <c r="J14" s="23" t="s">
        <v>7</v>
      </c>
      <c r="K14" s="22" t="s">
        <v>8</v>
      </c>
      <c r="L14" s="24" t="s">
        <v>51</v>
      </c>
      <c r="M14" s="25" t="s">
        <v>9</v>
      </c>
      <c r="N14" s="22" t="s">
        <v>10</v>
      </c>
      <c r="O14" s="27" t="s">
        <v>52</v>
      </c>
    </row>
    <row r="15" spans="1:15" ht="15.75" customHeight="1" thickTop="1" x14ac:dyDescent="0.2">
      <c r="A15" s="993" t="s">
        <v>257</v>
      </c>
      <c r="B15" s="994"/>
      <c r="C15" s="573" t="s">
        <v>53</v>
      </c>
      <c r="D15" s="574">
        <v>40.276000000000003</v>
      </c>
      <c r="E15" s="575">
        <v>13.018000000000001</v>
      </c>
      <c r="F15" s="576">
        <f t="shared" ref="F15:F62" si="0">SUM(E15,D15)</f>
        <v>53.294000000000004</v>
      </c>
      <c r="G15" s="574">
        <v>26.186</v>
      </c>
      <c r="H15" s="575">
        <v>16.734999999999999</v>
      </c>
      <c r="I15" s="576">
        <f t="shared" ref="I15:I62" si="1">SUM(H15,G15)</f>
        <v>42.920999999999999</v>
      </c>
      <c r="J15" s="574">
        <v>0.91</v>
      </c>
      <c r="K15" s="575">
        <v>3.024</v>
      </c>
      <c r="L15" s="576">
        <f t="shared" ref="L15:L59" si="2">SUM(J15,K15)</f>
        <v>3.9340000000000002</v>
      </c>
      <c r="M15" s="574">
        <f t="shared" ref="M15:N30" si="3">SUM(J15,G15,D15)</f>
        <v>67.372</v>
      </c>
      <c r="N15" s="577">
        <f t="shared" si="3"/>
        <v>32.777000000000001</v>
      </c>
      <c r="O15" s="578">
        <f t="shared" ref="O15:O59" si="4">SUM(M15,N15)</f>
        <v>100.149</v>
      </c>
    </row>
    <row r="16" spans="1:15" x14ac:dyDescent="0.2">
      <c r="A16" s="978"/>
      <c r="B16" s="979"/>
      <c r="C16" s="579" t="s">
        <v>54</v>
      </c>
      <c r="D16" s="580">
        <v>433.50400000000002</v>
      </c>
      <c r="E16" s="581">
        <v>22.074999999999999</v>
      </c>
      <c r="F16" s="582">
        <f t="shared" si="0"/>
        <v>455.57900000000001</v>
      </c>
      <c r="G16" s="580">
        <v>100.176</v>
      </c>
      <c r="H16" s="581">
        <v>29.305</v>
      </c>
      <c r="I16" s="582">
        <f t="shared" si="1"/>
        <v>129.48099999999999</v>
      </c>
      <c r="J16" s="580">
        <v>0.156</v>
      </c>
      <c r="K16" s="581">
        <v>1.32</v>
      </c>
      <c r="L16" s="582">
        <f t="shared" si="2"/>
        <v>1.476</v>
      </c>
      <c r="M16" s="580">
        <f t="shared" si="3"/>
        <v>533.83600000000001</v>
      </c>
      <c r="N16" s="581">
        <f t="shared" si="3"/>
        <v>52.7</v>
      </c>
      <c r="O16" s="583">
        <f t="shared" si="4"/>
        <v>586.53600000000006</v>
      </c>
    </row>
    <row r="17" spans="1:16" ht="15.75" thickBot="1" x14ac:dyDescent="0.25">
      <c r="A17" s="980"/>
      <c r="B17" s="981"/>
      <c r="C17" s="584" t="s">
        <v>55</v>
      </c>
      <c r="D17" s="588">
        <v>3.4249999999999998</v>
      </c>
      <c r="E17" s="589">
        <v>16.018000000000001</v>
      </c>
      <c r="F17" s="587">
        <f t="shared" si="0"/>
        <v>19.443000000000001</v>
      </c>
      <c r="G17" s="588">
        <v>2.61</v>
      </c>
      <c r="H17" s="589">
        <v>3.9529999999999998</v>
      </c>
      <c r="I17" s="587">
        <f t="shared" si="1"/>
        <v>6.5629999999999997</v>
      </c>
      <c r="J17" s="588">
        <v>0.19</v>
      </c>
      <c r="K17" s="589">
        <v>0</v>
      </c>
      <c r="L17" s="587">
        <f t="shared" si="2"/>
        <v>0.19</v>
      </c>
      <c r="M17" s="588">
        <f t="shared" si="3"/>
        <v>6.2249999999999996</v>
      </c>
      <c r="N17" s="589">
        <f t="shared" si="3"/>
        <v>19.971</v>
      </c>
      <c r="O17" s="590">
        <f t="shared" si="4"/>
        <v>26.195999999999998</v>
      </c>
    </row>
    <row r="18" spans="1:16" x14ac:dyDescent="0.2">
      <c r="A18" s="978" t="s">
        <v>112</v>
      </c>
      <c r="B18" s="979"/>
      <c r="C18" s="591" t="s">
        <v>53</v>
      </c>
      <c r="D18" s="574">
        <v>62</v>
      </c>
      <c r="E18" s="575">
        <v>1</v>
      </c>
      <c r="F18" s="576">
        <f t="shared" si="0"/>
        <v>63</v>
      </c>
      <c r="G18" s="574">
        <v>16</v>
      </c>
      <c r="H18" s="575">
        <v>24</v>
      </c>
      <c r="I18" s="576">
        <f t="shared" si="1"/>
        <v>40</v>
      </c>
      <c r="J18" s="574">
        <v>29</v>
      </c>
      <c r="K18" s="575">
        <v>92</v>
      </c>
      <c r="L18" s="576">
        <f t="shared" si="2"/>
        <v>121</v>
      </c>
      <c r="M18" s="574">
        <f t="shared" si="3"/>
        <v>107</v>
      </c>
      <c r="N18" s="575">
        <f t="shared" si="3"/>
        <v>117</v>
      </c>
      <c r="O18" s="592">
        <f t="shared" si="4"/>
        <v>224</v>
      </c>
    </row>
    <row r="19" spans="1:16" x14ac:dyDescent="0.2">
      <c r="A19" s="978"/>
      <c r="B19" s="979"/>
      <c r="C19" s="10" t="s">
        <v>54</v>
      </c>
      <c r="D19" s="580">
        <v>1303</v>
      </c>
      <c r="E19" s="581">
        <v>47</v>
      </c>
      <c r="F19" s="582">
        <f t="shared" si="0"/>
        <v>1350</v>
      </c>
      <c r="G19" s="580">
        <v>176</v>
      </c>
      <c r="H19" s="581">
        <v>56</v>
      </c>
      <c r="I19" s="582">
        <f t="shared" si="1"/>
        <v>232</v>
      </c>
      <c r="J19" s="580">
        <v>44</v>
      </c>
      <c r="K19" s="581">
        <v>45</v>
      </c>
      <c r="L19" s="582">
        <f t="shared" si="2"/>
        <v>89</v>
      </c>
      <c r="M19" s="580">
        <f t="shared" si="3"/>
        <v>1523</v>
      </c>
      <c r="N19" s="581">
        <f t="shared" si="3"/>
        <v>148</v>
      </c>
      <c r="O19" s="583">
        <f t="shared" si="4"/>
        <v>1671</v>
      </c>
    </row>
    <row r="20" spans="1:16" ht="15.75" thickBot="1" x14ac:dyDescent="0.25">
      <c r="A20" s="980"/>
      <c r="B20" s="981"/>
      <c r="C20" s="593" t="s">
        <v>55</v>
      </c>
      <c r="D20" s="588">
        <v>939</v>
      </c>
      <c r="E20" s="589">
        <v>79</v>
      </c>
      <c r="F20" s="587">
        <f t="shared" si="0"/>
        <v>1018</v>
      </c>
      <c r="G20" s="588">
        <v>32</v>
      </c>
      <c r="H20" s="589">
        <v>1</v>
      </c>
      <c r="I20" s="587">
        <f t="shared" si="1"/>
        <v>33</v>
      </c>
      <c r="J20" s="588">
        <v>5</v>
      </c>
      <c r="K20" s="589">
        <v>0</v>
      </c>
      <c r="L20" s="587">
        <f t="shared" si="2"/>
        <v>5</v>
      </c>
      <c r="M20" s="588">
        <f t="shared" si="3"/>
        <v>976</v>
      </c>
      <c r="N20" s="589">
        <f t="shared" si="3"/>
        <v>80</v>
      </c>
      <c r="O20" s="590">
        <f t="shared" si="4"/>
        <v>1056</v>
      </c>
    </row>
    <row r="21" spans="1:16" x14ac:dyDescent="0.2">
      <c r="A21" s="976" t="s">
        <v>111</v>
      </c>
      <c r="B21" s="977"/>
      <c r="C21" s="591" t="s">
        <v>53</v>
      </c>
      <c r="D21" s="723">
        <v>1</v>
      </c>
      <c r="E21" s="727">
        <v>6</v>
      </c>
      <c r="F21" s="725">
        <f t="shared" si="0"/>
        <v>7</v>
      </c>
      <c r="G21" s="723">
        <v>0</v>
      </c>
      <c r="H21" s="724">
        <v>0</v>
      </c>
      <c r="I21" s="725">
        <f t="shared" si="1"/>
        <v>0</v>
      </c>
      <c r="J21" s="723">
        <f>15-1.17+5.31-1.7</f>
        <v>17.440000000000001</v>
      </c>
      <c r="K21" s="724">
        <f>62.953-3.953+0-8.14+11-11.185+12.585+2</f>
        <v>65.259999999999991</v>
      </c>
      <c r="L21" s="576">
        <f t="shared" si="2"/>
        <v>82.699999999999989</v>
      </c>
      <c r="M21" s="574">
        <f t="shared" si="3"/>
        <v>18.440000000000001</v>
      </c>
      <c r="N21" s="575">
        <f t="shared" si="3"/>
        <v>71.259999999999991</v>
      </c>
      <c r="O21" s="592">
        <f t="shared" si="4"/>
        <v>89.699999999999989</v>
      </c>
      <c r="P21" s="596"/>
    </row>
    <row r="22" spans="1:16" x14ac:dyDescent="0.2">
      <c r="A22" s="978"/>
      <c r="B22" s="979"/>
      <c r="C22" s="10" t="s">
        <v>54</v>
      </c>
      <c r="D22" s="726">
        <v>7</v>
      </c>
      <c r="E22" s="727">
        <v>3</v>
      </c>
      <c r="F22" s="728">
        <f t="shared" si="0"/>
        <v>10</v>
      </c>
      <c r="G22" s="726">
        <v>0</v>
      </c>
      <c r="H22" s="727">
        <v>0</v>
      </c>
      <c r="I22" s="728">
        <f t="shared" si="1"/>
        <v>0</v>
      </c>
      <c r="J22" s="726">
        <f>2-0+1.44-1</f>
        <v>2.44</v>
      </c>
      <c r="K22" s="727">
        <f>3-0+0</f>
        <v>3</v>
      </c>
      <c r="L22" s="582">
        <f t="shared" si="2"/>
        <v>5.4399999999999995</v>
      </c>
      <c r="M22" s="580">
        <f t="shared" si="3"/>
        <v>9.44</v>
      </c>
      <c r="N22" s="581">
        <f t="shared" si="3"/>
        <v>6</v>
      </c>
      <c r="O22" s="583">
        <f t="shared" si="4"/>
        <v>15.44</v>
      </c>
      <c r="P22" s="782"/>
    </row>
    <row r="23" spans="1:16" ht="15.75" thickBot="1" x14ac:dyDescent="0.25">
      <c r="A23" s="980"/>
      <c r="B23" s="981"/>
      <c r="C23" s="593" t="s">
        <v>55</v>
      </c>
      <c r="D23" s="729"/>
      <c r="E23" s="730"/>
      <c r="F23" s="731">
        <f t="shared" si="0"/>
        <v>0</v>
      </c>
      <c r="G23" s="729">
        <v>0</v>
      </c>
      <c r="H23" s="730">
        <v>0</v>
      </c>
      <c r="I23" s="731">
        <f t="shared" si="1"/>
        <v>0</v>
      </c>
      <c r="J23" s="729">
        <f>3.26-1.26+1.85+1</f>
        <v>4.8499999999999996</v>
      </c>
      <c r="K23" s="732">
        <f>14.76-0.76+2</f>
        <v>16</v>
      </c>
      <c r="L23" s="587">
        <f t="shared" si="2"/>
        <v>20.85</v>
      </c>
      <c r="M23" s="585">
        <f t="shared" si="3"/>
        <v>4.8499999999999996</v>
      </c>
      <c r="N23" s="586">
        <f t="shared" si="3"/>
        <v>16</v>
      </c>
      <c r="O23" s="595">
        <f t="shared" si="4"/>
        <v>20.85</v>
      </c>
    </row>
    <row r="24" spans="1:16" ht="15" customHeight="1" x14ac:dyDescent="0.2">
      <c r="A24" s="976" t="s">
        <v>110</v>
      </c>
      <c r="B24" s="977"/>
      <c r="C24" s="591" t="s">
        <v>53</v>
      </c>
      <c r="D24" s="723">
        <v>14</v>
      </c>
      <c r="E24" s="724">
        <v>0</v>
      </c>
      <c r="F24" s="725">
        <f>SUM(E24,D24)</f>
        <v>14</v>
      </c>
      <c r="G24" s="723">
        <v>30</v>
      </c>
      <c r="H24" s="724">
        <v>47</v>
      </c>
      <c r="I24" s="725">
        <f>SUM(H24,G24)</f>
        <v>77</v>
      </c>
      <c r="J24" s="574">
        <v>30</v>
      </c>
      <c r="K24" s="724">
        <v>8</v>
      </c>
      <c r="L24" s="576">
        <f>SUM(J24,K24)</f>
        <v>38</v>
      </c>
      <c r="M24" s="574">
        <f t="shared" si="3"/>
        <v>74</v>
      </c>
      <c r="N24" s="575">
        <f t="shared" si="3"/>
        <v>55</v>
      </c>
      <c r="O24" s="592">
        <f>SUM(M24,N24)</f>
        <v>129</v>
      </c>
      <c r="P24" s="596"/>
    </row>
    <row r="25" spans="1:16" x14ac:dyDescent="0.2">
      <c r="A25" s="978"/>
      <c r="B25" s="979"/>
      <c r="C25" s="10" t="s">
        <v>54</v>
      </c>
      <c r="D25" s="726">
        <v>713</v>
      </c>
      <c r="E25" s="727">
        <v>14</v>
      </c>
      <c r="F25" s="728">
        <f>SUM(E25,D25)</f>
        <v>727</v>
      </c>
      <c r="G25" s="726">
        <v>25</v>
      </c>
      <c r="H25" s="727">
        <v>22</v>
      </c>
      <c r="I25" s="728">
        <f>SUM(H25,G25)</f>
        <v>47</v>
      </c>
      <c r="J25" s="580">
        <v>103</v>
      </c>
      <c r="K25" s="727">
        <v>54</v>
      </c>
      <c r="L25" s="582">
        <f>SUM(J25,K25)</f>
        <v>157</v>
      </c>
      <c r="M25" s="580">
        <f t="shared" si="3"/>
        <v>841</v>
      </c>
      <c r="N25" s="581">
        <f t="shared" si="3"/>
        <v>90</v>
      </c>
      <c r="O25" s="583">
        <f>SUM(M25,N25)</f>
        <v>931</v>
      </c>
    </row>
    <row r="26" spans="1:16" ht="15.75" thickBot="1" x14ac:dyDescent="0.25">
      <c r="A26" s="980"/>
      <c r="B26" s="981"/>
      <c r="C26" s="593" t="s">
        <v>55</v>
      </c>
      <c r="D26" s="729">
        <v>0</v>
      </c>
      <c r="E26" s="730">
        <v>0</v>
      </c>
      <c r="F26" s="731">
        <f>SUM(E26,D26)</f>
        <v>0</v>
      </c>
      <c r="G26" s="729">
        <v>0</v>
      </c>
      <c r="H26" s="730">
        <v>0</v>
      </c>
      <c r="I26" s="731">
        <f>SUM(H26,G26)</f>
        <v>0</v>
      </c>
      <c r="J26" s="588">
        <v>0</v>
      </c>
      <c r="K26" s="732">
        <v>0</v>
      </c>
      <c r="L26" s="587">
        <f>SUM(J26,K26)</f>
        <v>0</v>
      </c>
      <c r="M26" s="588">
        <f t="shared" si="3"/>
        <v>0</v>
      </c>
      <c r="N26" s="589">
        <f t="shared" si="3"/>
        <v>0</v>
      </c>
      <c r="O26" s="590">
        <f>SUM(M26,N26)</f>
        <v>0</v>
      </c>
    </row>
    <row r="27" spans="1:16" ht="15" customHeight="1" x14ac:dyDescent="0.2">
      <c r="A27" s="976" t="s">
        <v>113</v>
      </c>
      <c r="B27" s="977"/>
      <c r="C27" s="591" t="s">
        <v>53</v>
      </c>
      <c r="D27" s="723">
        <v>4</v>
      </c>
      <c r="E27" s="724">
        <v>4</v>
      </c>
      <c r="F27" s="576">
        <f t="shared" si="0"/>
        <v>8</v>
      </c>
      <c r="G27" s="830">
        <v>0</v>
      </c>
      <c r="H27" s="831">
        <v>0</v>
      </c>
      <c r="I27" s="576">
        <f t="shared" si="1"/>
        <v>0</v>
      </c>
      <c r="J27" s="830">
        <v>3</v>
      </c>
      <c r="K27" s="831">
        <v>13</v>
      </c>
      <c r="L27" s="576">
        <f t="shared" si="2"/>
        <v>16</v>
      </c>
      <c r="M27" s="574">
        <f t="shared" si="3"/>
        <v>7</v>
      </c>
      <c r="N27" s="575">
        <f t="shared" si="3"/>
        <v>17</v>
      </c>
      <c r="O27" s="592">
        <f t="shared" si="4"/>
        <v>24</v>
      </c>
      <c r="P27" s="782"/>
    </row>
    <row r="28" spans="1:16" x14ac:dyDescent="0.2">
      <c r="A28" s="978"/>
      <c r="B28" s="979"/>
      <c r="C28" s="10" t="s">
        <v>54</v>
      </c>
      <c r="D28" s="726">
        <v>0</v>
      </c>
      <c r="E28" s="727">
        <v>1</v>
      </c>
      <c r="F28" s="582">
        <f t="shared" si="0"/>
        <v>1</v>
      </c>
      <c r="G28" s="832">
        <v>0</v>
      </c>
      <c r="H28" s="581">
        <v>0</v>
      </c>
      <c r="I28" s="582">
        <f t="shared" si="1"/>
        <v>0</v>
      </c>
      <c r="J28" s="832">
        <v>1</v>
      </c>
      <c r="K28" s="581">
        <v>1</v>
      </c>
      <c r="L28" s="582">
        <f t="shared" si="2"/>
        <v>2</v>
      </c>
      <c r="M28" s="580">
        <f t="shared" si="3"/>
        <v>1</v>
      </c>
      <c r="N28" s="581">
        <f t="shared" si="3"/>
        <v>2</v>
      </c>
      <c r="O28" s="583">
        <f t="shared" si="4"/>
        <v>3</v>
      </c>
    </row>
    <row r="29" spans="1:16" ht="15.75" thickBot="1" x14ac:dyDescent="0.25">
      <c r="A29" s="980"/>
      <c r="B29" s="981"/>
      <c r="C29" s="593" t="s">
        <v>55</v>
      </c>
      <c r="D29" s="747">
        <v>0</v>
      </c>
      <c r="E29" s="748">
        <v>0</v>
      </c>
      <c r="F29" s="594">
        <f t="shared" si="0"/>
        <v>0</v>
      </c>
      <c r="G29" s="833">
        <v>0</v>
      </c>
      <c r="H29" s="589">
        <v>0</v>
      </c>
      <c r="I29" s="594">
        <f t="shared" si="1"/>
        <v>0</v>
      </c>
      <c r="J29" s="833">
        <v>0</v>
      </c>
      <c r="K29" s="589">
        <v>1</v>
      </c>
      <c r="L29" s="594">
        <f t="shared" si="2"/>
        <v>1</v>
      </c>
      <c r="M29" s="585">
        <f t="shared" si="3"/>
        <v>0</v>
      </c>
      <c r="N29" s="586">
        <f t="shared" si="3"/>
        <v>1</v>
      </c>
      <c r="O29" s="595">
        <f t="shared" si="4"/>
        <v>1</v>
      </c>
    </row>
    <row r="30" spans="1:16" ht="15" customHeight="1" x14ac:dyDescent="0.2">
      <c r="A30" s="976" t="s">
        <v>115</v>
      </c>
      <c r="B30" s="977"/>
      <c r="C30" s="591" t="s">
        <v>53</v>
      </c>
      <c r="D30" s="723">
        <v>1</v>
      </c>
      <c r="E30" s="724">
        <v>0</v>
      </c>
      <c r="F30" s="725">
        <f>SUM(E30,D30)</f>
        <v>1</v>
      </c>
      <c r="G30" s="723">
        <v>0</v>
      </c>
      <c r="H30" s="724">
        <v>0</v>
      </c>
      <c r="I30" s="725">
        <f>SUM(H30,G30)</f>
        <v>0</v>
      </c>
      <c r="J30" s="574">
        <v>16</v>
      </c>
      <c r="K30" s="724">
        <v>27</v>
      </c>
      <c r="L30" s="576">
        <f>SUM(J30,K30)</f>
        <v>43</v>
      </c>
      <c r="M30" s="574">
        <f t="shared" si="3"/>
        <v>17</v>
      </c>
      <c r="N30" s="575">
        <f t="shared" si="3"/>
        <v>27</v>
      </c>
      <c r="O30" s="592">
        <f>SUM(M30,N30)</f>
        <v>44</v>
      </c>
      <c r="P30" s="746"/>
    </row>
    <row r="31" spans="1:16" x14ac:dyDescent="0.2">
      <c r="A31" s="978"/>
      <c r="B31" s="979"/>
      <c r="C31" s="10" t="s">
        <v>54</v>
      </c>
      <c r="D31" s="726">
        <v>0</v>
      </c>
      <c r="E31" s="727">
        <v>0</v>
      </c>
      <c r="F31" s="728">
        <f>SUM(E31,D31)</f>
        <v>0</v>
      </c>
      <c r="G31" s="726">
        <v>0</v>
      </c>
      <c r="H31" s="727">
        <v>0</v>
      </c>
      <c r="I31" s="728">
        <f>SUM(H31,G31)</f>
        <v>0</v>
      </c>
      <c r="J31" s="580">
        <v>0</v>
      </c>
      <c r="K31" s="727">
        <v>0</v>
      </c>
      <c r="L31" s="582">
        <f>SUM(J31,K31)</f>
        <v>0</v>
      </c>
      <c r="M31" s="580">
        <f t="shared" ref="M31:N46" si="5">SUM(J31,G31,D31)</f>
        <v>0</v>
      </c>
      <c r="N31" s="581">
        <f t="shared" si="5"/>
        <v>0</v>
      </c>
      <c r="O31" s="583">
        <f>SUM(M31,N31)</f>
        <v>0</v>
      </c>
      <c r="P31" s="746"/>
    </row>
    <row r="32" spans="1:16" ht="15.75" thickBot="1" x14ac:dyDescent="0.25">
      <c r="A32" s="980"/>
      <c r="B32" s="981"/>
      <c r="C32" s="593" t="s">
        <v>55</v>
      </c>
      <c r="D32" s="729">
        <v>0</v>
      </c>
      <c r="E32" s="730">
        <v>0</v>
      </c>
      <c r="F32" s="731">
        <f>SUM(E32,D32)</f>
        <v>0</v>
      </c>
      <c r="G32" s="729">
        <v>0</v>
      </c>
      <c r="H32" s="730">
        <v>0</v>
      </c>
      <c r="I32" s="731">
        <f>SUM(H32,G32)</f>
        <v>0</v>
      </c>
      <c r="J32" s="588">
        <v>0</v>
      </c>
      <c r="K32" s="732">
        <v>0</v>
      </c>
      <c r="L32" s="587">
        <f>SUM(J32,K32)</f>
        <v>0</v>
      </c>
      <c r="M32" s="588">
        <f t="shared" si="5"/>
        <v>0</v>
      </c>
      <c r="N32" s="589">
        <f t="shared" si="5"/>
        <v>0</v>
      </c>
      <c r="O32" s="590">
        <f>SUM(M32,N32)</f>
        <v>0</v>
      </c>
    </row>
    <row r="33" spans="1:16" ht="15" customHeight="1" x14ac:dyDescent="0.2">
      <c r="A33" s="976" t="s">
        <v>114</v>
      </c>
      <c r="B33" s="977"/>
      <c r="C33" s="591" t="s">
        <v>53</v>
      </c>
      <c r="D33" s="574">
        <v>18</v>
      </c>
      <c r="E33" s="575">
        <v>2</v>
      </c>
      <c r="F33" s="576">
        <f t="shared" ref="F33:F38" si="6">SUM(E33,D33)</f>
        <v>20</v>
      </c>
      <c r="G33" s="574">
        <v>18</v>
      </c>
      <c r="H33" s="575">
        <v>16</v>
      </c>
      <c r="I33" s="576">
        <f t="shared" ref="I33:I38" si="7">SUM(H33,G33)</f>
        <v>34</v>
      </c>
      <c r="J33" s="574">
        <v>10</v>
      </c>
      <c r="K33" s="575">
        <v>18</v>
      </c>
      <c r="L33" s="576">
        <f t="shared" ref="L33:L44" si="8">SUM(J33,K33)</f>
        <v>28</v>
      </c>
      <c r="M33" s="574">
        <f t="shared" si="5"/>
        <v>46</v>
      </c>
      <c r="N33" s="575">
        <f t="shared" si="5"/>
        <v>36</v>
      </c>
      <c r="O33" s="592">
        <f t="shared" ref="O33:O41" si="9">SUM(M33,N33)</f>
        <v>82</v>
      </c>
    </row>
    <row r="34" spans="1:16" x14ac:dyDescent="0.2">
      <c r="A34" s="978"/>
      <c r="B34" s="979"/>
      <c r="C34" s="10" t="s">
        <v>54</v>
      </c>
      <c r="D34" s="580">
        <v>319</v>
      </c>
      <c r="E34" s="581">
        <v>13</v>
      </c>
      <c r="F34" s="582">
        <f t="shared" si="6"/>
        <v>332</v>
      </c>
      <c r="G34" s="580">
        <v>36</v>
      </c>
      <c r="H34" s="581">
        <v>9</v>
      </c>
      <c r="I34" s="582">
        <f t="shared" si="7"/>
        <v>45</v>
      </c>
      <c r="J34" s="580">
        <v>6</v>
      </c>
      <c r="K34" s="581">
        <v>4</v>
      </c>
      <c r="L34" s="582">
        <f t="shared" si="8"/>
        <v>10</v>
      </c>
      <c r="M34" s="580">
        <f t="shared" si="5"/>
        <v>361</v>
      </c>
      <c r="N34" s="581">
        <f t="shared" si="5"/>
        <v>26</v>
      </c>
      <c r="O34" s="583">
        <f t="shared" si="9"/>
        <v>387</v>
      </c>
    </row>
    <row r="35" spans="1:16" ht="15.75" thickBot="1" x14ac:dyDescent="0.25">
      <c r="A35" s="980"/>
      <c r="B35" s="981"/>
      <c r="C35" s="593" t="s">
        <v>55</v>
      </c>
      <c r="D35" s="588">
        <v>59</v>
      </c>
      <c r="E35" s="589">
        <v>171</v>
      </c>
      <c r="F35" s="587">
        <f t="shared" si="6"/>
        <v>230</v>
      </c>
      <c r="G35" s="588">
        <v>8</v>
      </c>
      <c r="H35" s="589">
        <v>14</v>
      </c>
      <c r="I35" s="587">
        <f t="shared" si="7"/>
        <v>22</v>
      </c>
      <c r="J35" s="588">
        <v>1</v>
      </c>
      <c r="K35" s="589">
        <v>2</v>
      </c>
      <c r="L35" s="587">
        <f t="shared" si="8"/>
        <v>3</v>
      </c>
      <c r="M35" s="588">
        <f t="shared" si="5"/>
        <v>68</v>
      </c>
      <c r="N35" s="589">
        <f t="shared" si="5"/>
        <v>187</v>
      </c>
      <c r="O35" s="590">
        <f t="shared" si="9"/>
        <v>255</v>
      </c>
    </row>
    <row r="36" spans="1:16" ht="15" customHeight="1" x14ac:dyDescent="0.2">
      <c r="A36" s="976" t="s">
        <v>167</v>
      </c>
      <c r="B36" s="977"/>
      <c r="C36" s="591" t="s">
        <v>53</v>
      </c>
      <c r="D36" s="723">
        <f>141.811+0.022</f>
        <v>141.833</v>
      </c>
      <c r="E36" s="724">
        <v>4.4329999999999998</v>
      </c>
      <c r="F36" s="725">
        <f t="shared" si="6"/>
        <v>146.26599999999999</v>
      </c>
      <c r="G36" s="723">
        <v>47.725000000000001</v>
      </c>
      <c r="H36" s="724">
        <v>27.417999999999999</v>
      </c>
      <c r="I36" s="725">
        <f t="shared" si="7"/>
        <v>75.143000000000001</v>
      </c>
      <c r="J36" s="574">
        <v>1.339</v>
      </c>
      <c r="K36" s="724">
        <v>0.58899999999999997</v>
      </c>
      <c r="L36" s="834">
        <f t="shared" si="8"/>
        <v>1.9279999999999999</v>
      </c>
      <c r="M36" s="574">
        <f t="shared" si="5"/>
        <v>190.89699999999999</v>
      </c>
      <c r="N36" s="575">
        <f t="shared" si="5"/>
        <v>32.44</v>
      </c>
      <c r="O36" s="592">
        <f t="shared" si="9"/>
        <v>223.33699999999999</v>
      </c>
    </row>
    <row r="37" spans="1:16" x14ac:dyDescent="0.2">
      <c r="A37" s="978"/>
      <c r="B37" s="979"/>
      <c r="C37" s="10" t="s">
        <v>54</v>
      </c>
      <c r="D37" s="726">
        <f>590.075+0.15</f>
        <v>590.22500000000002</v>
      </c>
      <c r="E37" s="727">
        <v>12.097</v>
      </c>
      <c r="F37" s="728">
        <f t="shared" si="6"/>
        <v>602.322</v>
      </c>
      <c r="G37" s="726">
        <v>133.93600000000001</v>
      </c>
      <c r="H37" s="727">
        <v>29.649000000000001</v>
      </c>
      <c r="I37" s="728">
        <f t="shared" si="7"/>
        <v>163.58500000000001</v>
      </c>
      <c r="J37" s="580">
        <v>1.518</v>
      </c>
      <c r="K37" s="727">
        <v>8</v>
      </c>
      <c r="L37" s="623">
        <f t="shared" si="8"/>
        <v>9.5180000000000007</v>
      </c>
      <c r="M37" s="580">
        <f t="shared" si="5"/>
        <v>725.67900000000009</v>
      </c>
      <c r="N37" s="581">
        <f t="shared" si="5"/>
        <v>49.746000000000002</v>
      </c>
      <c r="O37" s="583">
        <f t="shared" si="9"/>
        <v>775.42500000000007</v>
      </c>
    </row>
    <row r="38" spans="1:16" ht="15.75" thickBot="1" x14ac:dyDescent="0.25">
      <c r="A38" s="980"/>
      <c r="B38" s="981"/>
      <c r="C38" s="593" t="s">
        <v>55</v>
      </c>
      <c r="D38" s="729">
        <v>0</v>
      </c>
      <c r="E38" s="730">
        <v>0</v>
      </c>
      <c r="F38" s="731">
        <f t="shared" si="6"/>
        <v>0</v>
      </c>
      <c r="G38" s="729">
        <v>0</v>
      </c>
      <c r="H38" s="730">
        <v>0</v>
      </c>
      <c r="I38" s="731">
        <f t="shared" si="7"/>
        <v>0</v>
      </c>
      <c r="J38" s="588">
        <v>0</v>
      </c>
      <c r="K38" s="732">
        <v>0</v>
      </c>
      <c r="L38" s="837">
        <f t="shared" si="8"/>
        <v>0</v>
      </c>
      <c r="M38" s="835">
        <f t="shared" si="5"/>
        <v>0</v>
      </c>
      <c r="N38" s="589">
        <f t="shared" si="5"/>
        <v>0</v>
      </c>
      <c r="O38" s="590">
        <f t="shared" si="9"/>
        <v>0</v>
      </c>
    </row>
    <row r="39" spans="1:16" ht="15" customHeight="1" x14ac:dyDescent="0.2">
      <c r="A39" s="976" t="s">
        <v>290</v>
      </c>
      <c r="B39" s="977"/>
      <c r="C39" s="591" t="s">
        <v>53</v>
      </c>
      <c r="D39" s="723">
        <v>47</v>
      </c>
      <c r="E39" s="724">
        <v>3</v>
      </c>
      <c r="F39" s="725">
        <f>SUM(E39,D39)</f>
        <v>50</v>
      </c>
      <c r="G39" s="723">
        <v>51</v>
      </c>
      <c r="H39" s="724">
        <v>57</v>
      </c>
      <c r="I39" s="725">
        <f>SUM(H39,G39)</f>
        <v>108</v>
      </c>
      <c r="J39" s="723">
        <v>5</v>
      </c>
      <c r="K39" s="724">
        <v>4</v>
      </c>
      <c r="L39" s="725">
        <f>SUM(J39,K39)</f>
        <v>9</v>
      </c>
      <c r="M39" s="574">
        <f t="shared" si="5"/>
        <v>103</v>
      </c>
      <c r="N39" s="575">
        <f t="shared" si="5"/>
        <v>64</v>
      </c>
      <c r="O39" s="592">
        <f t="shared" si="9"/>
        <v>167</v>
      </c>
      <c r="P39" s="511"/>
    </row>
    <row r="40" spans="1:16" x14ac:dyDescent="0.2">
      <c r="A40" s="978"/>
      <c r="B40" s="979"/>
      <c r="C40" s="10" t="s">
        <v>54</v>
      </c>
      <c r="D40" s="726">
        <v>2303</v>
      </c>
      <c r="E40" s="727">
        <v>170</v>
      </c>
      <c r="F40" s="728">
        <f>SUM(E40,D40)</f>
        <v>2473</v>
      </c>
      <c r="G40" s="726">
        <v>200</v>
      </c>
      <c r="H40" s="727">
        <v>77</v>
      </c>
      <c r="I40" s="728">
        <f>SUM(H40,G40)</f>
        <v>277</v>
      </c>
      <c r="J40" s="726">
        <v>2</v>
      </c>
      <c r="K40" s="727">
        <v>4</v>
      </c>
      <c r="L40" s="728">
        <f>SUM(J40,K40)</f>
        <v>6</v>
      </c>
      <c r="M40" s="580">
        <f t="shared" si="5"/>
        <v>2505</v>
      </c>
      <c r="N40" s="581">
        <f t="shared" si="5"/>
        <v>251</v>
      </c>
      <c r="O40" s="583">
        <f t="shared" si="9"/>
        <v>2756</v>
      </c>
    </row>
    <row r="41" spans="1:16" ht="15.75" thickBot="1" x14ac:dyDescent="0.25">
      <c r="A41" s="980"/>
      <c r="B41" s="981"/>
      <c r="C41" s="593" t="s">
        <v>55</v>
      </c>
      <c r="D41" s="729">
        <v>7</v>
      </c>
      <c r="E41" s="730">
        <v>14</v>
      </c>
      <c r="F41" s="731">
        <f>SUM(E41,D41)</f>
        <v>21</v>
      </c>
      <c r="G41" s="729">
        <v>2</v>
      </c>
      <c r="H41" s="730">
        <v>12</v>
      </c>
      <c r="I41" s="731">
        <f>SUM(H41,G41)</f>
        <v>14</v>
      </c>
      <c r="J41" s="729">
        <v>0</v>
      </c>
      <c r="K41" s="732">
        <v>0</v>
      </c>
      <c r="L41" s="731">
        <f>SUM(J41,K41)</f>
        <v>0</v>
      </c>
      <c r="M41" s="588">
        <f t="shared" si="5"/>
        <v>9</v>
      </c>
      <c r="N41" s="589">
        <f t="shared" si="5"/>
        <v>26</v>
      </c>
      <c r="O41" s="590">
        <f t="shared" si="9"/>
        <v>35</v>
      </c>
    </row>
    <row r="42" spans="1:16" ht="15" customHeight="1" x14ac:dyDescent="0.2">
      <c r="A42" s="976" t="s">
        <v>116</v>
      </c>
      <c r="B42" s="977"/>
      <c r="C42" s="591" t="s">
        <v>53</v>
      </c>
      <c r="D42" s="574">
        <v>27</v>
      </c>
      <c r="E42" s="575">
        <v>26</v>
      </c>
      <c r="F42" s="576">
        <f t="shared" ref="F42:F44" si="10">SUM(E42,D42)</f>
        <v>53</v>
      </c>
      <c r="G42" s="574">
        <v>29</v>
      </c>
      <c r="H42" s="575">
        <v>96</v>
      </c>
      <c r="I42" s="576">
        <f t="shared" ref="I42:I44" si="11">SUM(H42,G42)</f>
        <v>125</v>
      </c>
      <c r="J42" s="574">
        <v>18</v>
      </c>
      <c r="K42" s="575">
        <v>31</v>
      </c>
      <c r="L42" s="576">
        <f t="shared" si="8"/>
        <v>49</v>
      </c>
      <c r="M42" s="574">
        <f t="shared" si="5"/>
        <v>74</v>
      </c>
      <c r="N42" s="575">
        <f t="shared" si="5"/>
        <v>153</v>
      </c>
      <c r="O42" s="592">
        <f t="shared" si="4"/>
        <v>227</v>
      </c>
    </row>
    <row r="43" spans="1:16" x14ac:dyDescent="0.2">
      <c r="A43" s="978"/>
      <c r="B43" s="979"/>
      <c r="C43" s="10" t="s">
        <v>54</v>
      </c>
      <c r="D43" s="580">
        <v>1199</v>
      </c>
      <c r="E43" s="581">
        <v>141</v>
      </c>
      <c r="F43" s="582">
        <f t="shared" si="10"/>
        <v>1340</v>
      </c>
      <c r="G43" s="580">
        <v>100</v>
      </c>
      <c r="H43" s="581">
        <v>51</v>
      </c>
      <c r="I43" s="582">
        <f t="shared" si="11"/>
        <v>151</v>
      </c>
      <c r="J43" s="580">
        <v>23</v>
      </c>
      <c r="K43" s="581">
        <v>22</v>
      </c>
      <c r="L43" s="582">
        <f t="shared" si="8"/>
        <v>45</v>
      </c>
      <c r="M43" s="580">
        <f t="shared" si="5"/>
        <v>1322</v>
      </c>
      <c r="N43" s="581">
        <f t="shared" si="5"/>
        <v>214</v>
      </c>
      <c r="O43" s="583">
        <f t="shared" si="4"/>
        <v>1536</v>
      </c>
    </row>
    <row r="44" spans="1:16" ht="15.75" thickBot="1" x14ac:dyDescent="0.25">
      <c r="A44" s="980"/>
      <c r="B44" s="981"/>
      <c r="C44" s="593" t="s">
        <v>55</v>
      </c>
      <c r="D44" s="585">
        <v>120</v>
      </c>
      <c r="E44" s="586">
        <v>649</v>
      </c>
      <c r="F44" s="594">
        <f t="shared" si="10"/>
        <v>769</v>
      </c>
      <c r="G44" s="585">
        <v>6</v>
      </c>
      <c r="H44" s="586">
        <v>24</v>
      </c>
      <c r="I44" s="594">
        <f t="shared" si="11"/>
        <v>30</v>
      </c>
      <c r="J44" s="585">
        <v>2</v>
      </c>
      <c r="K44" s="586">
        <v>4</v>
      </c>
      <c r="L44" s="594">
        <f t="shared" si="8"/>
        <v>6</v>
      </c>
      <c r="M44" s="588">
        <f t="shared" si="5"/>
        <v>128</v>
      </c>
      <c r="N44" s="589">
        <f t="shared" si="5"/>
        <v>677</v>
      </c>
      <c r="O44" s="590">
        <f t="shared" si="4"/>
        <v>805</v>
      </c>
    </row>
    <row r="45" spans="1:16" ht="15" customHeight="1" x14ac:dyDescent="0.2">
      <c r="A45" s="976" t="s">
        <v>117</v>
      </c>
      <c r="B45" s="977"/>
      <c r="C45" s="591" t="s">
        <v>53</v>
      </c>
      <c r="D45" s="574">
        <v>6</v>
      </c>
      <c r="E45" s="575">
        <v>0</v>
      </c>
      <c r="F45" s="576">
        <f t="shared" si="0"/>
        <v>6</v>
      </c>
      <c r="G45" s="574">
        <v>0</v>
      </c>
      <c r="H45" s="575">
        <v>0</v>
      </c>
      <c r="I45" s="576">
        <f t="shared" si="1"/>
        <v>0</v>
      </c>
      <c r="J45" s="574">
        <v>1</v>
      </c>
      <c r="K45" s="575">
        <v>1</v>
      </c>
      <c r="L45" s="576">
        <f t="shared" si="2"/>
        <v>2</v>
      </c>
      <c r="M45" s="574">
        <f t="shared" si="5"/>
        <v>7</v>
      </c>
      <c r="N45" s="575">
        <f t="shared" si="5"/>
        <v>1</v>
      </c>
      <c r="O45" s="592">
        <f t="shared" si="4"/>
        <v>8</v>
      </c>
    </row>
    <row r="46" spans="1:16" x14ac:dyDescent="0.2">
      <c r="A46" s="978"/>
      <c r="B46" s="979"/>
      <c r="C46" s="10" t="s">
        <v>54</v>
      </c>
      <c r="D46" s="580">
        <v>564</v>
      </c>
      <c r="E46" s="581">
        <v>24</v>
      </c>
      <c r="F46" s="582">
        <f t="shared" si="0"/>
        <v>588</v>
      </c>
      <c r="G46" s="580">
        <v>42</v>
      </c>
      <c r="H46" s="581">
        <v>11</v>
      </c>
      <c r="I46" s="582">
        <f t="shared" si="1"/>
        <v>53</v>
      </c>
      <c r="J46" s="580">
        <v>6</v>
      </c>
      <c r="K46" s="581">
        <v>3</v>
      </c>
      <c r="L46" s="582">
        <f t="shared" si="2"/>
        <v>9</v>
      </c>
      <c r="M46" s="580">
        <f t="shared" si="5"/>
        <v>612</v>
      </c>
      <c r="N46" s="581">
        <f t="shared" si="5"/>
        <v>38</v>
      </c>
      <c r="O46" s="583">
        <f t="shared" si="4"/>
        <v>650</v>
      </c>
    </row>
    <row r="47" spans="1:16" ht="15.75" thickBot="1" x14ac:dyDescent="0.25">
      <c r="A47" s="980"/>
      <c r="B47" s="981"/>
      <c r="C47" s="593" t="s">
        <v>55</v>
      </c>
      <c r="D47" s="588">
        <v>108</v>
      </c>
      <c r="E47" s="589">
        <v>47</v>
      </c>
      <c r="F47" s="587">
        <f t="shared" si="0"/>
        <v>155</v>
      </c>
      <c r="G47" s="588">
        <v>3</v>
      </c>
      <c r="H47" s="589">
        <v>7</v>
      </c>
      <c r="I47" s="587">
        <f t="shared" si="1"/>
        <v>10</v>
      </c>
      <c r="J47" s="588">
        <v>1</v>
      </c>
      <c r="K47" s="589">
        <v>0</v>
      </c>
      <c r="L47" s="587">
        <f t="shared" si="2"/>
        <v>1</v>
      </c>
      <c r="M47" s="588">
        <f t="shared" ref="M47:N65" si="12">SUM(J47,G47,D47)</f>
        <v>112</v>
      </c>
      <c r="N47" s="589">
        <f t="shared" si="12"/>
        <v>54</v>
      </c>
      <c r="O47" s="590">
        <f t="shared" si="4"/>
        <v>166</v>
      </c>
    </row>
    <row r="48" spans="1:16" ht="15" customHeight="1" x14ac:dyDescent="0.2">
      <c r="A48" s="976" t="s">
        <v>119</v>
      </c>
      <c r="B48" s="977"/>
      <c r="C48" s="591" t="s">
        <v>53</v>
      </c>
      <c r="D48" s="574">
        <v>0.16300000000000001</v>
      </c>
      <c r="E48" s="575">
        <v>0.115</v>
      </c>
      <c r="F48" s="576">
        <f t="shared" si="0"/>
        <v>0.27800000000000002</v>
      </c>
      <c r="G48" s="574">
        <v>1.2909999999999999</v>
      </c>
      <c r="H48" s="575">
        <v>0.55600000000000005</v>
      </c>
      <c r="I48" s="576">
        <f t="shared" si="1"/>
        <v>1.847</v>
      </c>
      <c r="J48" s="574">
        <v>0</v>
      </c>
      <c r="K48" s="575">
        <v>0</v>
      </c>
      <c r="L48" s="576">
        <f t="shared" si="2"/>
        <v>0</v>
      </c>
      <c r="M48" s="574">
        <f t="shared" si="12"/>
        <v>1.454</v>
      </c>
      <c r="N48" s="575">
        <f t="shared" si="12"/>
        <v>0.67100000000000004</v>
      </c>
      <c r="O48" s="592">
        <f t="shared" si="4"/>
        <v>2.125</v>
      </c>
    </row>
    <row r="49" spans="1:15" x14ac:dyDescent="0.2">
      <c r="A49" s="978"/>
      <c r="B49" s="979"/>
      <c r="C49" s="10" t="s">
        <v>54</v>
      </c>
      <c r="D49" s="580">
        <v>41.640999999999998</v>
      </c>
      <c r="E49" s="581">
        <v>7.7679999999999998</v>
      </c>
      <c r="F49" s="582">
        <f t="shared" si="0"/>
        <v>49.408999999999999</v>
      </c>
      <c r="G49" s="580">
        <v>8.4280000000000008</v>
      </c>
      <c r="H49" s="581">
        <v>7.7784000000000004</v>
      </c>
      <c r="I49" s="582">
        <f t="shared" si="1"/>
        <v>16.206400000000002</v>
      </c>
      <c r="J49" s="580">
        <v>8.0000000000000002E-3</v>
      </c>
      <c r="K49" s="581">
        <v>0</v>
      </c>
      <c r="L49" s="582">
        <f t="shared" si="2"/>
        <v>8.0000000000000002E-3</v>
      </c>
      <c r="M49" s="580">
        <f t="shared" si="12"/>
        <v>50.076999999999998</v>
      </c>
      <c r="N49" s="581">
        <f t="shared" si="12"/>
        <v>15.5464</v>
      </c>
      <c r="O49" s="583">
        <f t="shared" si="4"/>
        <v>65.623400000000004</v>
      </c>
    </row>
    <row r="50" spans="1:15" ht="15.75" thickBot="1" x14ac:dyDescent="0.25">
      <c r="A50" s="980"/>
      <c r="B50" s="981"/>
      <c r="C50" s="593" t="s">
        <v>55</v>
      </c>
      <c r="D50" s="585">
        <v>9.3949999999999996</v>
      </c>
      <c r="E50" s="586">
        <v>19.971</v>
      </c>
      <c r="F50" s="594">
        <f t="shared" si="0"/>
        <v>29.366</v>
      </c>
      <c r="G50" s="585">
        <v>2.915</v>
      </c>
      <c r="H50" s="586">
        <v>2.0779999999999998</v>
      </c>
      <c r="I50" s="594">
        <f t="shared" si="1"/>
        <v>4.9930000000000003</v>
      </c>
      <c r="J50" s="585">
        <v>0</v>
      </c>
      <c r="K50" s="586">
        <v>0</v>
      </c>
      <c r="L50" s="594">
        <f t="shared" si="2"/>
        <v>0</v>
      </c>
      <c r="M50" s="585">
        <f t="shared" si="12"/>
        <v>12.309999999999999</v>
      </c>
      <c r="N50" s="586">
        <f t="shared" si="12"/>
        <v>22.048999999999999</v>
      </c>
      <c r="O50" s="595">
        <f t="shared" si="4"/>
        <v>34.358999999999995</v>
      </c>
    </row>
    <row r="51" spans="1:15" ht="15" customHeight="1" x14ac:dyDescent="0.2">
      <c r="A51" s="976" t="s">
        <v>120</v>
      </c>
      <c r="B51" s="977"/>
      <c r="C51" s="591" t="s">
        <v>53</v>
      </c>
      <c r="D51" s="574">
        <v>129</v>
      </c>
      <c r="E51" s="575">
        <v>1</v>
      </c>
      <c r="F51" s="576">
        <f t="shared" si="0"/>
        <v>130</v>
      </c>
      <c r="G51" s="574">
        <v>55</v>
      </c>
      <c r="H51" s="575">
        <v>24.6</v>
      </c>
      <c r="I51" s="576">
        <f t="shared" si="1"/>
        <v>79.599999999999994</v>
      </c>
      <c r="J51" s="574">
        <v>54.64</v>
      </c>
      <c r="K51" s="575">
        <v>55</v>
      </c>
      <c r="L51" s="576">
        <f t="shared" si="2"/>
        <v>109.64</v>
      </c>
      <c r="M51" s="574">
        <f t="shared" si="12"/>
        <v>238.64</v>
      </c>
      <c r="N51" s="575">
        <f t="shared" si="12"/>
        <v>80.599999999999994</v>
      </c>
      <c r="O51" s="592">
        <f t="shared" si="4"/>
        <v>319.24</v>
      </c>
    </row>
    <row r="52" spans="1:15" x14ac:dyDescent="0.2">
      <c r="A52" s="978"/>
      <c r="B52" s="979"/>
      <c r="C52" s="10" t="s">
        <v>54</v>
      </c>
      <c r="D52" s="580">
        <v>235.9</v>
      </c>
      <c r="E52" s="581">
        <v>1</v>
      </c>
      <c r="F52" s="582">
        <f t="shared" si="0"/>
        <v>236.9</v>
      </c>
      <c r="G52" s="580">
        <v>79.2</v>
      </c>
      <c r="H52" s="581">
        <v>23.259</v>
      </c>
      <c r="I52" s="582">
        <f t="shared" si="1"/>
        <v>102.459</v>
      </c>
      <c r="J52" s="580">
        <v>138.56</v>
      </c>
      <c r="K52" s="581">
        <v>60</v>
      </c>
      <c r="L52" s="582">
        <f t="shared" si="2"/>
        <v>198.56</v>
      </c>
      <c r="M52" s="580">
        <f t="shared" si="12"/>
        <v>453.65999999999997</v>
      </c>
      <c r="N52" s="581">
        <f t="shared" si="12"/>
        <v>84.259</v>
      </c>
      <c r="O52" s="583">
        <f t="shared" si="4"/>
        <v>537.91899999999998</v>
      </c>
    </row>
    <row r="53" spans="1:15" ht="15.75" thickBot="1" x14ac:dyDescent="0.25">
      <c r="A53" s="980"/>
      <c r="B53" s="981"/>
      <c r="C53" s="593" t="s">
        <v>55</v>
      </c>
      <c r="D53" s="585">
        <v>30</v>
      </c>
      <c r="E53" s="586">
        <v>0</v>
      </c>
      <c r="F53" s="594">
        <f t="shared" si="0"/>
        <v>30</v>
      </c>
      <c r="G53" s="585">
        <v>4</v>
      </c>
      <c r="H53" s="586">
        <v>1.8</v>
      </c>
      <c r="I53" s="594">
        <f t="shared" si="1"/>
        <v>5.8</v>
      </c>
      <c r="J53" s="585">
        <v>17</v>
      </c>
      <c r="K53" s="586">
        <v>6</v>
      </c>
      <c r="L53" s="594">
        <f t="shared" si="2"/>
        <v>23</v>
      </c>
      <c r="M53" s="585">
        <f t="shared" si="12"/>
        <v>51</v>
      </c>
      <c r="N53" s="586">
        <f t="shared" si="12"/>
        <v>7.8</v>
      </c>
      <c r="O53" s="595">
        <f t="shared" si="4"/>
        <v>58.8</v>
      </c>
    </row>
    <row r="54" spans="1:15" ht="15" customHeight="1" x14ac:dyDescent="0.2">
      <c r="A54" s="976" t="s">
        <v>121</v>
      </c>
      <c r="B54" s="977"/>
      <c r="C54" s="591" t="s">
        <v>53</v>
      </c>
      <c r="D54" s="574">
        <v>176.5</v>
      </c>
      <c r="E54" s="575">
        <v>1</v>
      </c>
      <c r="F54" s="576">
        <f t="shared" si="0"/>
        <v>177.5</v>
      </c>
      <c r="G54" s="574">
        <v>47</v>
      </c>
      <c r="H54" s="575">
        <v>58</v>
      </c>
      <c r="I54" s="576">
        <f t="shared" si="1"/>
        <v>105</v>
      </c>
      <c r="J54" s="574">
        <v>1</v>
      </c>
      <c r="K54" s="575">
        <v>2</v>
      </c>
      <c r="L54" s="576">
        <f t="shared" si="2"/>
        <v>3</v>
      </c>
      <c r="M54" s="574">
        <f t="shared" si="12"/>
        <v>224.5</v>
      </c>
      <c r="N54" s="575">
        <f t="shared" si="12"/>
        <v>61</v>
      </c>
      <c r="O54" s="592">
        <f t="shared" si="4"/>
        <v>285.5</v>
      </c>
    </row>
    <row r="55" spans="1:15" x14ac:dyDescent="0.2">
      <c r="A55" s="978"/>
      <c r="B55" s="979"/>
      <c r="C55" s="10" t="s">
        <v>54</v>
      </c>
      <c r="D55" s="580">
        <v>213</v>
      </c>
      <c r="E55" s="581">
        <v>13</v>
      </c>
      <c r="F55" s="582">
        <f t="shared" si="0"/>
        <v>226</v>
      </c>
      <c r="G55" s="580">
        <v>103</v>
      </c>
      <c r="H55" s="581">
        <v>26</v>
      </c>
      <c r="I55" s="582">
        <f t="shared" si="1"/>
        <v>129</v>
      </c>
      <c r="J55" s="580">
        <v>5</v>
      </c>
      <c r="K55" s="581">
        <v>1</v>
      </c>
      <c r="L55" s="582">
        <f>SUM(J55,K55)</f>
        <v>6</v>
      </c>
      <c r="M55" s="580">
        <f t="shared" si="12"/>
        <v>321</v>
      </c>
      <c r="N55" s="581">
        <f t="shared" si="12"/>
        <v>40</v>
      </c>
      <c r="O55" s="583">
        <f t="shared" si="4"/>
        <v>361</v>
      </c>
    </row>
    <row r="56" spans="1:15" ht="15.75" thickBot="1" x14ac:dyDescent="0.25">
      <c r="A56" s="980"/>
      <c r="B56" s="981"/>
      <c r="C56" s="593" t="s">
        <v>55</v>
      </c>
      <c r="D56" s="585">
        <v>0</v>
      </c>
      <c r="E56" s="586">
        <v>0</v>
      </c>
      <c r="F56" s="594">
        <f t="shared" si="0"/>
        <v>0</v>
      </c>
      <c r="G56" s="585">
        <v>0</v>
      </c>
      <c r="H56" s="586">
        <v>0</v>
      </c>
      <c r="I56" s="594">
        <f t="shared" si="1"/>
        <v>0</v>
      </c>
      <c r="J56" s="585">
        <v>0</v>
      </c>
      <c r="K56" s="586">
        <v>0</v>
      </c>
      <c r="L56" s="594">
        <f t="shared" si="2"/>
        <v>0</v>
      </c>
      <c r="M56" s="585">
        <f t="shared" si="12"/>
        <v>0</v>
      </c>
      <c r="N56" s="586">
        <f t="shared" si="12"/>
        <v>0</v>
      </c>
      <c r="O56" s="595">
        <f t="shared" si="4"/>
        <v>0</v>
      </c>
    </row>
    <row r="57" spans="1:15" ht="15" customHeight="1" x14ac:dyDescent="0.2">
      <c r="A57" s="976" t="s">
        <v>118</v>
      </c>
      <c r="B57" s="977"/>
      <c r="C57" s="591" t="s">
        <v>53</v>
      </c>
      <c r="D57" s="574">
        <v>7</v>
      </c>
      <c r="E57" s="575">
        <v>0</v>
      </c>
      <c r="F57" s="576">
        <f t="shared" si="0"/>
        <v>7</v>
      </c>
      <c r="G57" s="574">
        <v>18</v>
      </c>
      <c r="H57" s="575">
        <v>28</v>
      </c>
      <c r="I57" s="576">
        <f t="shared" si="1"/>
        <v>46</v>
      </c>
      <c r="J57" s="574">
        <v>13</v>
      </c>
      <c r="K57" s="575">
        <v>14</v>
      </c>
      <c r="L57" s="576">
        <f t="shared" si="2"/>
        <v>27</v>
      </c>
      <c r="M57" s="574">
        <f t="shared" si="12"/>
        <v>38</v>
      </c>
      <c r="N57" s="575">
        <f t="shared" si="12"/>
        <v>42</v>
      </c>
      <c r="O57" s="592">
        <f t="shared" si="4"/>
        <v>80</v>
      </c>
    </row>
    <row r="58" spans="1:15" x14ac:dyDescent="0.2">
      <c r="A58" s="978"/>
      <c r="B58" s="979"/>
      <c r="C58" s="10" t="s">
        <v>54</v>
      </c>
      <c r="D58" s="580">
        <v>876</v>
      </c>
      <c r="E58" s="581">
        <v>24</v>
      </c>
      <c r="F58" s="582">
        <f t="shared" si="0"/>
        <v>900</v>
      </c>
      <c r="G58" s="580">
        <v>98</v>
      </c>
      <c r="H58" s="581">
        <v>52</v>
      </c>
      <c r="I58" s="582">
        <f t="shared" si="1"/>
        <v>150</v>
      </c>
      <c r="J58" s="580">
        <v>6</v>
      </c>
      <c r="K58" s="581">
        <v>3</v>
      </c>
      <c r="L58" s="582">
        <f t="shared" si="2"/>
        <v>9</v>
      </c>
      <c r="M58" s="580">
        <f t="shared" si="12"/>
        <v>980</v>
      </c>
      <c r="N58" s="581">
        <f t="shared" si="12"/>
        <v>79</v>
      </c>
      <c r="O58" s="583">
        <f t="shared" si="4"/>
        <v>1059</v>
      </c>
    </row>
    <row r="59" spans="1:15" ht="15.75" thickBot="1" x14ac:dyDescent="0.25">
      <c r="A59" s="980"/>
      <c r="B59" s="981"/>
      <c r="C59" s="593" t="s">
        <v>55</v>
      </c>
      <c r="D59" s="585">
        <v>17</v>
      </c>
      <c r="E59" s="586">
        <v>31</v>
      </c>
      <c r="F59" s="594">
        <f t="shared" si="0"/>
        <v>48</v>
      </c>
      <c r="G59" s="585">
        <v>3</v>
      </c>
      <c r="H59" s="586">
        <v>0</v>
      </c>
      <c r="I59" s="594">
        <f t="shared" si="1"/>
        <v>3</v>
      </c>
      <c r="J59" s="585">
        <v>1</v>
      </c>
      <c r="K59" s="586">
        <v>0</v>
      </c>
      <c r="L59" s="594">
        <f t="shared" si="2"/>
        <v>1</v>
      </c>
      <c r="M59" s="588">
        <f t="shared" si="12"/>
        <v>21</v>
      </c>
      <c r="N59" s="589">
        <f t="shared" si="12"/>
        <v>31</v>
      </c>
      <c r="O59" s="590">
        <f t="shared" si="4"/>
        <v>52</v>
      </c>
    </row>
    <row r="60" spans="1:15" ht="15" customHeight="1" x14ac:dyDescent="0.2">
      <c r="A60" s="997" t="s">
        <v>122</v>
      </c>
      <c r="B60" s="998"/>
      <c r="C60" s="591" t="s">
        <v>53</v>
      </c>
      <c r="D60" s="616">
        <v>50</v>
      </c>
      <c r="E60" s="617">
        <v>1</v>
      </c>
      <c r="F60" s="618">
        <f t="shared" si="0"/>
        <v>51</v>
      </c>
      <c r="G60" s="616">
        <v>37</v>
      </c>
      <c r="H60" s="617">
        <v>13</v>
      </c>
      <c r="I60" s="618">
        <f t="shared" si="1"/>
        <v>50</v>
      </c>
      <c r="J60" s="616">
        <v>3</v>
      </c>
      <c r="K60" s="617">
        <v>2</v>
      </c>
      <c r="L60" s="631">
        <f>SUM(J60,K60)</f>
        <v>5</v>
      </c>
      <c r="M60" s="574">
        <f t="shared" si="12"/>
        <v>90</v>
      </c>
      <c r="N60" s="575">
        <f t="shared" si="12"/>
        <v>16</v>
      </c>
      <c r="O60" s="592">
        <f>SUM(M60,N60)</f>
        <v>106</v>
      </c>
    </row>
    <row r="61" spans="1:15" x14ac:dyDescent="0.2">
      <c r="A61" s="978"/>
      <c r="B61" s="979"/>
      <c r="C61" s="10" t="s">
        <v>54</v>
      </c>
      <c r="D61" s="621">
        <v>86</v>
      </c>
      <c r="E61" s="622">
        <v>11</v>
      </c>
      <c r="F61" s="623">
        <f t="shared" si="0"/>
        <v>97</v>
      </c>
      <c r="G61" s="621">
        <v>84</v>
      </c>
      <c r="H61" s="622">
        <v>21</v>
      </c>
      <c r="I61" s="618">
        <f t="shared" si="1"/>
        <v>105</v>
      </c>
      <c r="J61" s="616">
        <v>5</v>
      </c>
      <c r="K61" s="617">
        <v>1</v>
      </c>
      <c r="L61" s="623">
        <f>SUM(J61,K61)</f>
        <v>6</v>
      </c>
      <c r="M61" s="574">
        <f t="shared" si="12"/>
        <v>175</v>
      </c>
      <c r="N61" s="575">
        <f t="shared" si="12"/>
        <v>33</v>
      </c>
      <c r="O61" s="592">
        <f>SUM(M61,N61)</f>
        <v>208</v>
      </c>
    </row>
    <row r="62" spans="1:15" ht="15.75" thickBot="1" x14ac:dyDescent="0.25">
      <c r="A62" s="999"/>
      <c r="B62" s="1000"/>
      <c r="C62" s="597" t="s">
        <v>55</v>
      </c>
      <c r="D62" s="639">
        <v>26</v>
      </c>
      <c r="E62" s="640">
        <v>5</v>
      </c>
      <c r="F62" s="641">
        <f t="shared" si="0"/>
        <v>31</v>
      </c>
      <c r="G62" s="642">
        <v>17</v>
      </c>
      <c r="H62" s="640">
        <v>0</v>
      </c>
      <c r="I62" s="641">
        <f t="shared" si="1"/>
        <v>17</v>
      </c>
      <c r="J62" s="642">
        <v>0</v>
      </c>
      <c r="K62" s="640">
        <v>0</v>
      </c>
      <c r="L62" s="641">
        <f>SUM(J62,K62)</f>
        <v>0</v>
      </c>
      <c r="M62" s="598">
        <f t="shared" si="12"/>
        <v>43</v>
      </c>
      <c r="N62" s="599">
        <f t="shared" si="12"/>
        <v>5</v>
      </c>
      <c r="O62" s="600">
        <f>SUM(M62,N62)</f>
        <v>48</v>
      </c>
    </row>
    <row r="63" spans="1:15" ht="15" customHeight="1" thickTop="1" x14ac:dyDescent="0.2">
      <c r="A63" s="993" t="s">
        <v>168</v>
      </c>
      <c r="B63" s="994"/>
      <c r="C63" s="601" t="s">
        <v>53</v>
      </c>
      <c r="D63" s="602">
        <f t="shared" ref="D63:E65" si="13">D15+D18+D21+D24+D27+D30+D33+D36+D39+D42+D45+D48+D51+D54+D57+D60</f>
        <v>724.77200000000005</v>
      </c>
      <c r="E63" s="603">
        <f t="shared" si="13"/>
        <v>62.566000000000003</v>
      </c>
      <c r="F63" s="604">
        <f t="shared" ref="F63:F65" si="14">SUM(E63,D63)</f>
        <v>787.33800000000008</v>
      </c>
      <c r="G63" s="605">
        <f t="shared" ref="G63:H65" si="15">G15+G18+G21+G24+G27+G30+G33+G36+G39+G42+G45+G48+G51+G54+G57+G60</f>
        <v>376.202</v>
      </c>
      <c r="H63" s="603">
        <f t="shared" si="15"/>
        <v>408.30900000000003</v>
      </c>
      <c r="I63" s="604">
        <f t="shared" ref="I63:I65" si="16">SUM(H63,G63)</f>
        <v>784.51099999999997</v>
      </c>
      <c r="J63" s="606">
        <f t="shared" ref="J63:K65" si="17">J15+J18+J21+J24+J27+J30+J33+J36+J39+J42+J45+J48+J51+J54+J57+J60</f>
        <v>203.32900000000001</v>
      </c>
      <c r="K63" s="603">
        <f t="shared" si="17"/>
        <v>335.87299999999999</v>
      </c>
      <c r="L63" s="604">
        <f t="shared" ref="L63:L65" si="18">SUM(J63,K63)</f>
        <v>539.202</v>
      </c>
      <c r="M63" s="606">
        <f t="shared" si="12"/>
        <v>1304.3029999999999</v>
      </c>
      <c r="N63" s="607">
        <f t="shared" si="12"/>
        <v>806.74800000000005</v>
      </c>
      <c r="O63" s="608">
        <f t="shared" ref="O63:O65" si="19">SUM(M63,N63)</f>
        <v>2111.0509999999999</v>
      </c>
    </row>
    <row r="64" spans="1:15" x14ac:dyDescent="0.2">
      <c r="A64" s="978"/>
      <c r="B64" s="979"/>
      <c r="C64" s="609" t="s">
        <v>54</v>
      </c>
      <c r="D64" s="602">
        <f t="shared" si="13"/>
        <v>8884.2699999999986</v>
      </c>
      <c r="E64" s="603">
        <f t="shared" si="13"/>
        <v>503.94</v>
      </c>
      <c r="F64" s="610">
        <f t="shared" si="14"/>
        <v>9388.2099999999991</v>
      </c>
      <c r="G64" s="602">
        <f t="shared" si="15"/>
        <v>1185.74</v>
      </c>
      <c r="H64" s="603">
        <f t="shared" si="15"/>
        <v>414.9914</v>
      </c>
      <c r="I64" s="610">
        <f t="shared" si="16"/>
        <v>1600.7314000000001</v>
      </c>
      <c r="J64" s="602">
        <f t="shared" si="17"/>
        <v>343.68200000000002</v>
      </c>
      <c r="K64" s="603">
        <f t="shared" si="17"/>
        <v>210.32</v>
      </c>
      <c r="L64" s="610">
        <f t="shared" si="18"/>
        <v>554.00199999999995</v>
      </c>
      <c r="M64" s="602">
        <f t="shared" si="12"/>
        <v>10413.691999999999</v>
      </c>
      <c r="N64" s="603">
        <f t="shared" si="12"/>
        <v>1129.2514000000001</v>
      </c>
      <c r="O64" s="611">
        <f t="shared" si="19"/>
        <v>11542.9434</v>
      </c>
    </row>
    <row r="65" spans="1:23" x14ac:dyDescent="0.2">
      <c r="A65" s="995"/>
      <c r="B65" s="996"/>
      <c r="C65" s="609" t="s">
        <v>55</v>
      </c>
      <c r="D65" s="612">
        <f t="shared" si="13"/>
        <v>1318.82</v>
      </c>
      <c r="E65" s="613">
        <f t="shared" si="13"/>
        <v>1031.989</v>
      </c>
      <c r="F65" s="614">
        <f t="shared" si="14"/>
        <v>2350.8090000000002</v>
      </c>
      <c r="G65" s="612">
        <f t="shared" si="15"/>
        <v>80.525000000000006</v>
      </c>
      <c r="H65" s="613">
        <f t="shared" si="15"/>
        <v>65.831000000000003</v>
      </c>
      <c r="I65" s="614">
        <f t="shared" si="16"/>
        <v>146.35599999999999</v>
      </c>
      <c r="J65" s="612">
        <f t="shared" si="17"/>
        <v>32.04</v>
      </c>
      <c r="K65" s="613">
        <f t="shared" si="17"/>
        <v>29</v>
      </c>
      <c r="L65" s="614">
        <f t="shared" si="18"/>
        <v>61.04</v>
      </c>
      <c r="M65" s="612">
        <f t="shared" si="12"/>
        <v>1431.385</v>
      </c>
      <c r="N65" s="613">
        <f t="shared" si="12"/>
        <v>1126.82</v>
      </c>
      <c r="O65" s="608">
        <f t="shared" si="19"/>
        <v>2558.2049999999999</v>
      </c>
    </row>
    <row r="66" spans="1:23" s="11" customFormat="1" ht="12" customHeight="1" x14ac:dyDescent="0.2">
      <c r="A66" s="13"/>
      <c r="B66" s="13"/>
      <c r="C66" s="14"/>
      <c r="D66" s="15"/>
      <c r="E66" s="15"/>
      <c r="F66" s="16"/>
      <c r="G66" s="15"/>
      <c r="H66" s="15"/>
      <c r="I66" s="16"/>
      <c r="J66" s="15"/>
      <c r="K66" s="15"/>
      <c r="L66" s="16"/>
      <c r="M66" s="16"/>
      <c r="N66" s="16"/>
      <c r="O66" s="16"/>
    </row>
    <row r="67" spans="1:23" s="11" customFormat="1" ht="12" customHeight="1" x14ac:dyDescent="0.2">
      <c r="A67" s="473" t="s">
        <v>14</v>
      </c>
      <c r="B67" s="12"/>
    </row>
    <row r="68" spans="1:23" s="29" customFormat="1" ht="12" customHeight="1" x14ac:dyDescent="0.2">
      <c r="A68" s="474" t="s">
        <v>242</v>
      </c>
      <c r="C68" s="474" t="s">
        <v>241</v>
      </c>
      <c r="D68" s="474"/>
      <c r="I68" s="474"/>
      <c r="J68" s="474"/>
      <c r="P68" s="754"/>
    </row>
    <row r="69" spans="1:23" s="29" customFormat="1" ht="12" customHeight="1" x14ac:dyDescent="0.2">
      <c r="A69" s="474" t="s">
        <v>261</v>
      </c>
      <c r="H69" s="474"/>
      <c r="I69" s="754"/>
      <c r="J69" s="474"/>
      <c r="P69" s="754"/>
    </row>
    <row r="70" spans="1:23" s="29" customFormat="1" ht="24" customHeight="1" x14ac:dyDescent="0.2">
      <c r="A70" s="843" t="s">
        <v>291</v>
      </c>
      <c r="B70" s="843"/>
      <c r="C70" s="843"/>
      <c r="D70" s="843"/>
      <c r="E70" s="843"/>
      <c r="F70" s="843"/>
      <c r="G70" s="843"/>
      <c r="H70" s="843"/>
      <c r="I70" s="843"/>
      <c r="J70" s="843"/>
      <c r="K70" s="843"/>
      <c r="L70" s="843"/>
      <c r="M70" s="843"/>
      <c r="N70" s="843"/>
      <c r="O70" s="843"/>
      <c r="P70" s="245"/>
      <c r="Q70" s="245"/>
      <c r="R70" s="245"/>
      <c r="S70" s="245"/>
      <c r="T70" s="245"/>
      <c r="U70" s="245"/>
      <c r="V70" s="245"/>
      <c r="W70" s="245"/>
    </row>
    <row r="71" spans="1:23" s="17" customFormat="1" ht="12" customHeight="1" x14ac:dyDescent="0.15">
      <c r="A71" s="474" t="s">
        <v>273</v>
      </c>
      <c r="C71" s="18"/>
      <c r="D71" s="18"/>
      <c r="E71" s="18"/>
      <c r="F71" s="18"/>
      <c r="G71" s="18"/>
      <c r="H71" s="18"/>
      <c r="I71" s="564"/>
      <c r="J71" s="18"/>
      <c r="K71" s="18"/>
    </row>
    <row r="72" spans="1:23" ht="12.75" customHeight="1" x14ac:dyDescent="0.2"/>
    <row r="73" spans="1:23" ht="12.75" customHeight="1" x14ac:dyDescent="0.2"/>
  </sheetData>
  <mergeCells count="26">
    <mergeCell ref="A70:O70"/>
    <mergeCell ref="A63:B65"/>
    <mergeCell ref="A30:B32"/>
    <mergeCell ref="A33:B35"/>
    <mergeCell ref="A36:B38"/>
    <mergeCell ref="A39:B41"/>
    <mergeCell ref="A42:B44"/>
    <mergeCell ref="A45:B47"/>
    <mergeCell ref="A48:B50"/>
    <mergeCell ref="A51:B53"/>
    <mergeCell ref="A54:B56"/>
    <mergeCell ref="A57:B59"/>
    <mergeCell ref="A60:B62"/>
    <mergeCell ref="M11:O12"/>
    <mergeCell ref="G12:I12"/>
    <mergeCell ref="J12:L12"/>
    <mergeCell ref="A27:B29"/>
    <mergeCell ref="A11:B13"/>
    <mergeCell ref="C11:C13"/>
    <mergeCell ref="D11:F12"/>
    <mergeCell ref="G11:L11"/>
    <mergeCell ref="A14:B14"/>
    <mergeCell ref="A15:B17"/>
    <mergeCell ref="A18:B20"/>
    <mergeCell ref="A21:B23"/>
    <mergeCell ref="A24:B26"/>
  </mergeCells>
  <pageMargins left="0.59055118110236227" right="0.59055118110236227" top="0.59055118110236227" bottom="0.59055118110236227" header="0.51181102362204722" footer="0.51181102362204722"/>
  <pageSetup paperSize="9" scale="67"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017AD-26F9-41B3-B174-FE6E262C19C9}">
  <dimension ref="A1:W64"/>
  <sheetViews>
    <sheetView topLeftCell="A36" zoomScale="130" zoomScaleNormal="130" zoomScaleSheetLayoutView="100" workbookViewId="0">
      <selection activeCell="L38" sqref="L38"/>
    </sheetView>
  </sheetViews>
  <sheetFormatPr baseColWidth="10" defaultColWidth="5" defaultRowHeight="15" x14ac:dyDescent="0.2"/>
  <cols>
    <col min="1" max="3" width="5.77734375" customWidth="1"/>
    <col min="4" max="15" width="6.77734375" customWidth="1"/>
  </cols>
  <sheetData>
    <row r="1" spans="1:15" s="571" customFormat="1" ht="22.5" customHeight="1" x14ac:dyDescent="0.2">
      <c r="A1" s="3"/>
      <c r="O1" s="572"/>
    </row>
    <row r="2" spans="1:15" s="571" customFormat="1" ht="22.5" customHeight="1" x14ac:dyDescent="0.2">
      <c r="A2" s="3"/>
      <c r="O2" s="5"/>
    </row>
    <row r="3" spans="1:15" s="571" customFormat="1" ht="22.5" customHeight="1" x14ac:dyDescent="0.2">
      <c r="A3" s="3"/>
      <c r="O3" s="5"/>
    </row>
    <row r="4" spans="1:15" s="571" customFormat="1" ht="22.5" customHeight="1" x14ac:dyDescent="0.2">
      <c r="A4" s="3"/>
      <c r="O4" s="5"/>
    </row>
    <row r="5" spans="1:15" s="571" customFormat="1" ht="22.5" customHeight="1" x14ac:dyDescent="0.2">
      <c r="A5" s="3"/>
      <c r="O5" s="5"/>
    </row>
    <row r="6" spans="1:15" s="571" customFormat="1" ht="22.5" customHeight="1" x14ac:dyDescent="0.2">
      <c r="A6" s="3"/>
      <c r="O6" s="5"/>
    </row>
    <row r="7" spans="1:15" s="472" customFormat="1" ht="25.5" customHeight="1" x14ac:dyDescent="0.2">
      <c r="A7" s="30" t="s">
        <v>262</v>
      </c>
      <c r="O7" s="615"/>
    </row>
    <row r="8" spans="1:15" s="3" customFormat="1" ht="22.5" customHeight="1" x14ac:dyDescent="0.2"/>
    <row r="9" spans="1:15" s="472" customFormat="1" ht="25.5" customHeight="1" x14ac:dyDescent="0.2">
      <c r="A9" s="30" t="s">
        <v>56</v>
      </c>
      <c r="D9" s="30" t="s">
        <v>267</v>
      </c>
    </row>
    <row r="10" spans="1:15" s="1" customFormat="1" ht="22.5" customHeight="1" x14ac:dyDescent="0.2">
      <c r="A10" s="2"/>
      <c r="C10" s="2"/>
    </row>
    <row r="11" spans="1:15" ht="15.75" customHeight="1" x14ac:dyDescent="0.2">
      <c r="A11" s="982" t="s">
        <v>11</v>
      </c>
      <c r="B11" s="983"/>
      <c r="C11" s="988" t="s">
        <v>165</v>
      </c>
      <c r="D11" s="974" t="s">
        <v>42</v>
      </c>
      <c r="E11" s="972"/>
      <c r="F11" s="975"/>
      <c r="G11" s="974" t="s">
        <v>43</v>
      </c>
      <c r="H11" s="972"/>
      <c r="I11" s="972"/>
      <c r="J11" s="972"/>
      <c r="K11" s="972"/>
      <c r="L11" s="975"/>
      <c r="M11" s="971" t="s">
        <v>28</v>
      </c>
      <c r="N11" s="972"/>
      <c r="O11" s="972"/>
    </row>
    <row r="12" spans="1:15" x14ac:dyDescent="0.2">
      <c r="A12" s="984"/>
      <c r="B12" s="985"/>
      <c r="C12" s="989"/>
      <c r="D12" s="974"/>
      <c r="E12" s="972"/>
      <c r="F12" s="975"/>
      <c r="G12" s="971" t="s">
        <v>49</v>
      </c>
      <c r="H12" s="972"/>
      <c r="I12" s="973"/>
      <c r="J12" s="974" t="s">
        <v>50</v>
      </c>
      <c r="K12" s="972"/>
      <c r="L12" s="975"/>
      <c r="M12" s="971"/>
      <c r="N12" s="972"/>
      <c r="O12" s="972"/>
    </row>
    <row r="13" spans="1:15" x14ac:dyDescent="0.2">
      <c r="A13" s="986"/>
      <c r="B13" s="987"/>
      <c r="C13" s="990"/>
      <c r="D13" s="568" t="s">
        <v>47</v>
      </c>
      <c r="E13" s="570" t="s">
        <v>48</v>
      </c>
      <c r="F13" s="19" t="s">
        <v>29</v>
      </c>
      <c r="G13" s="569" t="s">
        <v>47</v>
      </c>
      <c r="H13" s="570" t="s">
        <v>48</v>
      </c>
      <c r="I13" s="20" t="s">
        <v>29</v>
      </c>
      <c r="J13" s="568" t="s">
        <v>47</v>
      </c>
      <c r="K13" s="570" t="s">
        <v>48</v>
      </c>
      <c r="L13" s="19" t="s">
        <v>29</v>
      </c>
      <c r="M13" s="569" t="s">
        <v>47</v>
      </c>
      <c r="N13" s="570" t="s">
        <v>48</v>
      </c>
      <c r="O13" s="21" t="s">
        <v>29</v>
      </c>
    </row>
    <row r="14" spans="1:15" ht="15.75" thickBot="1" x14ac:dyDescent="0.25">
      <c r="A14" s="1001">
        <v>1</v>
      </c>
      <c r="B14" s="1002"/>
      <c r="C14" s="22">
        <v>2</v>
      </c>
      <c r="D14" s="23" t="s">
        <v>3</v>
      </c>
      <c r="E14" s="22" t="s">
        <v>4</v>
      </c>
      <c r="F14" s="24" t="s">
        <v>18</v>
      </c>
      <c r="G14" s="25" t="s">
        <v>5</v>
      </c>
      <c r="H14" s="22" t="s">
        <v>6</v>
      </c>
      <c r="I14" s="26" t="s">
        <v>24</v>
      </c>
      <c r="J14" s="23" t="s">
        <v>7</v>
      </c>
      <c r="K14" s="22" t="s">
        <v>8</v>
      </c>
      <c r="L14" s="24" t="s">
        <v>51</v>
      </c>
      <c r="M14" s="25" t="s">
        <v>9</v>
      </c>
      <c r="N14" s="22" t="s">
        <v>10</v>
      </c>
      <c r="O14" s="27" t="s">
        <v>52</v>
      </c>
    </row>
    <row r="15" spans="1:15" ht="15.75" customHeight="1" thickTop="1" x14ac:dyDescent="0.2">
      <c r="A15" s="993" t="s">
        <v>257</v>
      </c>
      <c r="B15" s="994"/>
      <c r="C15" s="6" t="s">
        <v>53</v>
      </c>
      <c r="D15" s="616">
        <v>53.42</v>
      </c>
      <c r="E15" s="617">
        <v>5.8730000000000002</v>
      </c>
      <c r="F15" s="618">
        <f t="shared" ref="F15:F16" si="0">SUM(E15,D15)</f>
        <v>59.292999999999999</v>
      </c>
      <c r="G15" s="616">
        <v>25.004999999999999</v>
      </c>
      <c r="H15" s="617">
        <v>13.166</v>
      </c>
      <c r="I15" s="618">
        <f t="shared" ref="I15:I20" si="1">SUM(H15,G15)</f>
        <v>38.170999999999999</v>
      </c>
      <c r="J15" s="624">
        <v>1.3660000000000001</v>
      </c>
      <c r="K15" s="617">
        <v>1.222</v>
      </c>
      <c r="L15" s="631">
        <f t="shared" ref="L15:L17" si="2">SUM(J15,K15)</f>
        <v>2.5880000000000001</v>
      </c>
      <c r="M15" s="619">
        <f t="shared" ref="M15:N53" si="3">SUM(J15,G15,D15)</f>
        <v>79.790999999999997</v>
      </c>
      <c r="N15" s="620">
        <f t="shared" si="3"/>
        <v>20.260999999999999</v>
      </c>
      <c r="O15" s="592">
        <f t="shared" ref="O15:O56" si="4">SUM(M15,N15)</f>
        <v>100.05199999999999</v>
      </c>
    </row>
    <row r="16" spans="1:15" x14ac:dyDescent="0.2">
      <c r="A16" s="978"/>
      <c r="B16" s="979"/>
      <c r="C16" s="10" t="s">
        <v>54</v>
      </c>
      <c r="D16" s="621">
        <v>1130.106</v>
      </c>
      <c r="E16" s="622">
        <v>42.773000000000003</v>
      </c>
      <c r="F16" s="623">
        <f t="shared" si="0"/>
        <v>1172.8789999999999</v>
      </c>
      <c r="G16" s="621">
        <v>162.102</v>
      </c>
      <c r="H16" s="622">
        <v>24.527999999999999</v>
      </c>
      <c r="I16" s="618">
        <f t="shared" si="1"/>
        <v>186.63</v>
      </c>
      <c r="J16" s="624">
        <v>7.9870000000000001</v>
      </c>
      <c r="K16" s="617">
        <v>3.1859999999999999</v>
      </c>
      <c r="L16" s="623">
        <f t="shared" si="2"/>
        <v>11.173</v>
      </c>
      <c r="M16" s="619">
        <f t="shared" si="3"/>
        <v>1300.1949999999999</v>
      </c>
      <c r="N16" s="620">
        <f t="shared" si="3"/>
        <v>70.486999999999995</v>
      </c>
      <c r="O16" s="592">
        <f t="shared" si="4"/>
        <v>1370.682</v>
      </c>
    </row>
    <row r="17" spans="1:19" ht="15.75" thickBot="1" x14ac:dyDescent="0.25">
      <c r="A17" s="980"/>
      <c r="B17" s="981"/>
      <c r="C17" s="593" t="s">
        <v>55</v>
      </c>
      <c r="D17" s="625">
        <v>2.0219999999999998</v>
      </c>
      <c r="E17" s="626">
        <v>1.8580000000000001</v>
      </c>
      <c r="F17" s="627">
        <f>SUM(E17,D17)</f>
        <v>3.88</v>
      </c>
      <c r="G17" s="625">
        <v>6.5789999999999997</v>
      </c>
      <c r="H17" s="626">
        <v>4.665</v>
      </c>
      <c r="I17" s="627">
        <f t="shared" si="1"/>
        <v>11.244</v>
      </c>
      <c r="J17" s="632">
        <v>0.191</v>
      </c>
      <c r="K17" s="626">
        <v>1.504</v>
      </c>
      <c r="L17" s="627">
        <f t="shared" si="2"/>
        <v>1.6950000000000001</v>
      </c>
      <c r="M17" s="629">
        <f t="shared" si="3"/>
        <v>8.7919999999999998</v>
      </c>
      <c r="N17" s="630">
        <f t="shared" si="3"/>
        <v>8.027000000000001</v>
      </c>
      <c r="O17" s="590">
        <f t="shared" si="4"/>
        <v>16.819000000000003</v>
      </c>
    </row>
    <row r="18" spans="1:19" x14ac:dyDescent="0.2">
      <c r="A18" s="978" t="s">
        <v>112</v>
      </c>
      <c r="B18" s="979"/>
      <c r="C18" s="591" t="s">
        <v>53</v>
      </c>
      <c r="D18" s="616">
        <v>101</v>
      </c>
      <c r="E18" s="617">
        <v>6</v>
      </c>
      <c r="F18" s="618">
        <f>SUM(E18,D18)</f>
        <v>107</v>
      </c>
      <c r="G18" s="616">
        <v>7</v>
      </c>
      <c r="H18" s="617">
        <v>10</v>
      </c>
      <c r="I18" s="618">
        <f t="shared" si="1"/>
        <v>17</v>
      </c>
      <c r="J18" s="624">
        <v>34</v>
      </c>
      <c r="K18" s="617">
        <v>73</v>
      </c>
      <c r="L18" s="631">
        <f t="shared" ref="L18:L26" si="5">SUM(K18,J18)</f>
        <v>107</v>
      </c>
      <c r="M18" s="619">
        <f t="shared" si="3"/>
        <v>142</v>
      </c>
      <c r="N18" s="620">
        <f t="shared" si="3"/>
        <v>89</v>
      </c>
      <c r="O18" s="592">
        <f t="shared" si="4"/>
        <v>231</v>
      </c>
    </row>
    <row r="19" spans="1:19" x14ac:dyDescent="0.2">
      <c r="A19" s="978"/>
      <c r="B19" s="979"/>
      <c r="C19" s="10" t="s">
        <v>54</v>
      </c>
      <c r="D19" s="621">
        <v>2394</v>
      </c>
      <c r="E19" s="622">
        <v>44</v>
      </c>
      <c r="F19" s="623">
        <f>SUM(E19,D19)</f>
        <v>2438</v>
      </c>
      <c r="G19" s="621">
        <v>303</v>
      </c>
      <c r="H19" s="622">
        <v>76</v>
      </c>
      <c r="I19" s="618">
        <f t="shared" si="1"/>
        <v>379</v>
      </c>
      <c r="J19" s="624">
        <v>118</v>
      </c>
      <c r="K19" s="617">
        <v>56</v>
      </c>
      <c r="L19" s="623">
        <f t="shared" si="5"/>
        <v>174</v>
      </c>
      <c r="M19" s="619">
        <f t="shared" si="3"/>
        <v>2815</v>
      </c>
      <c r="N19" s="620">
        <f t="shared" si="3"/>
        <v>176</v>
      </c>
      <c r="O19" s="592">
        <f t="shared" si="4"/>
        <v>2991</v>
      </c>
    </row>
    <row r="20" spans="1:19" ht="15.75" thickBot="1" x14ac:dyDescent="0.25">
      <c r="A20" s="980"/>
      <c r="B20" s="981"/>
      <c r="C20" s="593" t="s">
        <v>55</v>
      </c>
      <c r="D20" s="625">
        <v>976</v>
      </c>
      <c r="E20" s="626">
        <v>35</v>
      </c>
      <c r="F20" s="627">
        <f>SUM(E20,D20)</f>
        <v>1011</v>
      </c>
      <c r="G20" s="625">
        <v>48</v>
      </c>
      <c r="H20" s="626">
        <v>2</v>
      </c>
      <c r="I20" s="627">
        <f t="shared" si="1"/>
        <v>50</v>
      </c>
      <c r="J20" s="632">
        <v>6</v>
      </c>
      <c r="K20" s="626">
        <v>7</v>
      </c>
      <c r="L20" s="627">
        <f t="shared" si="5"/>
        <v>13</v>
      </c>
      <c r="M20" s="629">
        <f t="shared" si="3"/>
        <v>1030</v>
      </c>
      <c r="N20" s="630">
        <f t="shared" si="3"/>
        <v>44</v>
      </c>
      <c r="O20" s="590">
        <f t="shared" si="4"/>
        <v>1074</v>
      </c>
    </row>
    <row r="21" spans="1:19" ht="15" customHeight="1" x14ac:dyDescent="0.2">
      <c r="A21" s="976" t="s">
        <v>110</v>
      </c>
      <c r="B21" s="977"/>
      <c r="C21" s="591" t="s">
        <v>53</v>
      </c>
      <c r="D21" s="616">
        <v>23</v>
      </c>
      <c r="E21" s="617">
        <v>1</v>
      </c>
      <c r="F21" s="618">
        <f t="shared" ref="F21:F23" si="6">SUM(E21,D21)</f>
        <v>24</v>
      </c>
      <c r="G21" s="616">
        <v>43</v>
      </c>
      <c r="H21" s="617">
        <v>37</v>
      </c>
      <c r="I21" s="618">
        <f t="shared" ref="I21:I56" si="7">SUM(H21,G21)</f>
        <v>80</v>
      </c>
      <c r="J21" s="624">
        <v>24</v>
      </c>
      <c r="K21" s="617">
        <v>14</v>
      </c>
      <c r="L21" s="631">
        <f t="shared" si="5"/>
        <v>38</v>
      </c>
      <c r="M21" s="619">
        <f t="shared" si="3"/>
        <v>90</v>
      </c>
      <c r="N21" s="620">
        <f t="shared" si="3"/>
        <v>52</v>
      </c>
      <c r="O21" s="592">
        <f t="shared" si="4"/>
        <v>142</v>
      </c>
      <c r="S21" s="596"/>
    </row>
    <row r="22" spans="1:19" x14ac:dyDescent="0.2">
      <c r="A22" s="978"/>
      <c r="B22" s="979"/>
      <c r="C22" s="10" t="s">
        <v>54</v>
      </c>
      <c r="D22" s="621">
        <v>684</v>
      </c>
      <c r="E22" s="622">
        <v>10</v>
      </c>
      <c r="F22" s="623">
        <f t="shared" si="6"/>
        <v>694</v>
      </c>
      <c r="G22" s="621">
        <v>5</v>
      </c>
      <c r="H22" s="622">
        <v>1</v>
      </c>
      <c r="I22" s="618">
        <f t="shared" si="7"/>
        <v>6</v>
      </c>
      <c r="J22" s="624">
        <v>171</v>
      </c>
      <c r="K22" s="617">
        <v>50</v>
      </c>
      <c r="L22" s="623">
        <f t="shared" si="5"/>
        <v>221</v>
      </c>
      <c r="M22" s="619">
        <f t="shared" si="3"/>
        <v>860</v>
      </c>
      <c r="N22" s="620">
        <f t="shared" si="3"/>
        <v>61</v>
      </c>
      <c r="O22" s="592">
        <f t="shared" si="4"/>
        <v>921</v>
      </c>
    </row>
    <row r="23" spans="1:19" ht="15.75" thickBot="1" x14ac:dyDescent="0.25">
      <c r="A23" s="980"/>
      <c r="B23" s="981"/>
      <c r="C23" s="593" t="s">
        <v>55</v>
      </c>
      <c r="D23" s="633">
        <v>0</v>
      </c>
      <c r="E23" s="626">
        <v>0</v>
      </c>
      <c r="F23" s="627">
        <f t="shared" si="6"/>
        <v>0</v>
      </c>
      <c r="G23" s="625">
        <v>0</v>
      </c>
      <c r="H23" s="626">
        <v>0</v>
      </c>
      <c r="I23" s="627">
        <f t="shared" si="7"/>
        <v>0</v>
      </c>
      <c r="J23" s="632">
        <v>0</v>
      </c>
      <c r="K23" s="626">
        <v>0</v>
      </c>
      <c r="L23" s="627">
        <f t="shared" si="5"/>
        <v>0</v>
      </c>
      <c r="M23" s="629">
        <f t="shared" si="3"/>
        <v>0</v>
      </c>
      <c r="N23" s="630">
        <f t="shared" si="3"/>
        <v>0</v>
      </c>
      <c r="O23" s="590">
        <f t="shared" si="4"/>
        <v>0</v>
      </c>
    </row>
    <row r="24" spans="1:19" ht="15" customHeight="1" x14ac:dyDescent="0.2">
      <c r="A24" s="976" t="s">
        <v>114</v>
      </c>
      <c r="B24" s="977"/>
      <c r="C24" s="591" t="s">
        <v>53</v>
      </c>
      <c r="D24" s="616">
        <v>21</v>
      </c>
      <c r="E24" s="617">
        <v>9</v>
      </c>
      <c r="F24" s="618">
        <f t="shared" ref="F24:F56" si="8">SUM(E24,D24)</f>
        <v>30</v>
      </c>
      <c r="G24" s="616">
        <v>17</v>
      </c>
      <c r="H24" s="617">
        <v>12</v>
      </c>
      <c r="I24" s="618">
        <f t="shared" si="7"/>
        <v>29</v>
      </c>
      <c r="J24" s="624">
        <v>19</v>
      </c>
      <c r="K24" s="617">
        <v>21</v>
      </c>
      <c r="L24" s="631">
        <f t="shared" si="5"/>
        <v>40</v>
      </c>
      <c r="M24" s="619">
        <f t="shared" si="3"/>
        <v>57</v>
      </c>
      <c r="N24" s="620">
        <f t="shared" si="3"/>
        <v>42</v>
      </c>
      <c r="O24" s="592">
        <f t="shared" si="4"/>
        <v>99</v>
      </c>
    </row>
    <row r="25" spans="1:19" x14ac:dyDescent="0.2">
      <c r="A25" s="978"/>
      <c r="B25" s="979"/>
      <c r="C25" s="10" t="s">
        <v>54</v>
      </c>
      <c r="D25" s="621">
        <v>540</v>
      </c>
      <c r="E25" s="622">
        <v>21</v>
      </c>
      <c r="F25" s="623">
        <f t="shared" si="8"/>
        <v>561</v>
      </c>
      <c r="G25" s="621">
        <v>56</v>
      </c>
      <c r="H25" s="622">
        <v>9</v>
      </c>
      <c r="I25" s="618">
        <f t="shared" si="7"/>
        <v>65</v>
      </c>
      <c r="J25" s="624">
        <v>15</v>
      </c>
      <c r="K25" s="617">
        <v>2</v>
      </c>
      <c r="L25" s="623">
        <f t="shared" si="5"/>
        <v>17</v>
      </c>
      <c r="M25" s="619">
        <f t="shared" si="3"/>
        <v>611</v>
      </c>
      <c r="N25" s="620">
        <f t="shared" si="3"/>
        <v>32</v>
      </c>
      <c r="O25" s="592">
        <f t="shared" si="4"/>
        <v>643</v>
      </c>
    </row>
    <row r="26" spans="1:19" ht="15.75" thickBot="1" x14ac:dyDescent="0.25">
      <c r="A26" s="980"/>
      <c r="B26" s="981"/>
      <c r="C26" s="593" t="s">
        <v>55</v>
      </c>
      <c r="D26" s="633">
        <v>18</v>
      </c>
      <c r="E26" s="626">
        <v>49</v>
      </c>
      <c r="F26" s="627">
        <f t="shared" si="8"/>
        <v>67</v>
      </c>
      <c r="G26" s="625">
        <v>5</v>
      </c>
      <c r="H26" s="626">
        <v>7</v>
      </c>
      <c r="I26" s="627">
        <f t="shared" si="7"/>
        <v>12</v>
      </c>
      <c r="J26" s="632">
        <v>4</v>
      </c>
      <c r="K26" s="626">
        <v>6</v>
      </c>
      <c r="L26" s="627">
        <f t="shared" si="5"/>
        <v>10</v>
      </c>
      <c r="M26" s="629">
        <f t="shared" si="3"/>
        <v>27</v>
      </c>
      <c r="N26" s="630">
        <f t="shared" si="3"/>
        <v>62</v>
      </c>
      <c r="O26" s="590">
        <f t="shared" si="4"/>
        <v>89</v>
      </c>
    </row>
    <row r="27" spans="1:19" ht="15" customHeight="1" x14ac:dyDescent="0.2">
      <c r="A27" s="976" t="s">
        <v>167</v>
      </c>
      <c r="B27" s="977"/>
      <c r="C27" s="591" t="s">
        <v>53</v>
      </c>
      <c r="D27" s="616">
        <f>0.075+186.719</f>
        <v>186.79399999999998</v>
      </c>
      <c r="E27" s="617">
        <v>1.704</v>
      </c>
      <c r="F27" s="618">
        <f t="shared" si="8"/>
        <v>188.49799999999999</v>
      </c>
      <c r="G27" s="616">
        <v>73.789000000000001</v>
      </c>
      <c r="H27" s="617">
        <v>26.335999999999999</v>
      </c>
      <c r="I27" s="618">
        <f t="shared" si="7"/>
        <v>100.125</v>
      </c>
      <c r="J27" s="624">
        <v>3.6389999999999998</v>
      </c>
      <c r="K27" s="617">
        <v>2.617</v>
      </c>
      <c r="L27" s="631">
        <f t="shared" ref="L27:L29" si="9">SUM(J27,K27)</f>
        <v>6.2560000000000002</v>
      </c>
      <c r="M27" s="619">
        <f t="shared" si="3"/>
        <v>264.22199999999998</v>
      </c>
      <c r="N27" s="620">
        <f t="shared" si="3"/>
        <v>30.657</v>
      </c>
      <c r="O27" s="592">
        <f t="shared" si="4"/>
        <v>294.87899999999996</v>
      </c>
    </row>
    <row r="28" spans="1:19" x14ac:dyDescent="0.2">
      <c r="A28" s="978"/>
      <c r="B28" s="979"/>
      <c r="C28" s="10" t="s">
        <v>54</v>
      </c>
      <c r="D28" s="621">
        <f>0.096+593.381</f>
        <v>593.47699999999998</v>
      </c>
      <c r="E28" s="622">
        <v>5.3230000000000004</v>
      </c>
      <c r="F28" s="623">
        <f t="shared" si="8"/>
        <v>598.79999999999995</v>
      </c>
      <c r="G28" s="621">
        <v>168.755</v>
      </c>
      <c r="H28" s="622">
        <v>21.742999999999999</v>
      </c>
      <c r="I28" s="618">
        <f t="shared" si="7"/>
        <v>190.49799999999999</v>
      </c>
      <c r="J28" s="624">
        <v>7.49</v>
      </c>
      <c r="K28" s="617">
        <v>1.1200000000000001</v>
      </c>
      <c r="L28" s="623">
        <f t="shared" si="9"/>
        <v>8.61</v>
      </c>
      <c r="M28" s="619">
        <f t="shared" si="3"/>
        <v>769.72199999999998</v>
      </c>
      <c r="N28" s="620">
        <f t="shared" si="3"/>
        <v>28.186</v>
      </c>
      <c r="O28" s="592">
        <f t="shared" si="4"/>
        <v>797.90800000000002</v>
      </c>
    </row>
    <row r="29" spans="1:19" ht="15.75" thickBot="1" x14ac:dyDescent="0.25">
      <c r="A29" s="980"/>
      <c r="B29" s="981"/>
      <c r="C29" s="593" t="s">
        <v>55</v>
      </c>
      <c r="D29" s="633">
        <v>0</v>
      </c>
      <c r="E29" s="626">
        <v>0</v>
      </c>
      <c r="F29" s="627">
        <f t="shared" si="8"/>
        <v>0</v>
      </c>
      <c r="G29" s="625">
        <v>0</v>
      </c>
      <c r="H29" s="626">
        <v>0</v>
      </c>
      <c r="I29" s="627">
        <f t="shared" si="7"/>
        <v>0</v>
      </c>
      <c r="J29" s="632">
        <v>0</v>
      </c>
      <c r="K29" s="626">
        <v>0</v>
      </c>
      <c r="L29" s="627">
        <f t="shared" si="9"/>
        <v>0</v>
      </c>
      <c r="M29" s="629">
        <f t="shared" si="3"/>
        <v>0</v>
      </c>
      <c r="N29" s="630">
        <f t="shared" si="3"/>
        <v>0</v>
      </c>
      <c r="O29" s="590">
        <f t="shared" si="4"/>
        <v>0</v>
      </c>
    </row>
    <row r="30" spans="1:19" ht="15" customHeight="1" x14ac:dyDescent="0.2">
      <c r="A30" s="976" t="s">
        <v>290</v>
      </c>
      <c r="B30" s="977"/>
      <c r="C30" s="591" t="s">
        <v>53</v>
      </c>
      <c r="D30" s="658">
        <v>145</v>
      </c>
      <c r="E30" s="659">
        <v>4</v>
      </c>
      <c r="F30" s="660">
        <f>SUM(E30,D30)</f>
        <v>149</v>
      </c>
      <c r="G30" s="658">
        <v>124</v>
      </c>
      <c r="H30" s="659">
        <v>73</v>
      </c>
      <c r="I30" s="660">
        <f>SUM(H30,G30)</f>
        <v>197</v>
      </c>
      <c r="J30" s="658">
        <v>16</v>
      </c>
      <c r="K30" s="659">
        <v>61</v>
      </c>
      <c r="L30" s="816">
        <f>SUM(K30,J30)</f>
        <v>77</v>
      </c>
      <c r="M30" s="619">
        <f t="shared" si="3"/>
        <v>285</v>
      </c>
      <c r="N30" s="620">
        <f t="shared" si="3"/>
        <v>138</v>
      </c>
      <c r="O30" s="592">
        <f t="shared" si="4"/>
        <v>423</v>
      </c>
      <c r="P30" s="511"/>
    </row>
    <row r="31" spans="1:19" x14ac:dyDescent="0.2">
      <c r="A31" s="978"/>
      <c r="B31" s="979"/>
      <c r="C31" s="10" t="s">
        <v>54</v>
      </c>
      <c r="D31" s="662">
        <v>3463</v>
      </c>
      <c r="E31" s="663">
        <v>95</v>
      </c>
      <c r="F31" s="664">
        <f>SUM(E31,D31)</f>
        <v>3558</v>
      </c>
      <c r="G31" s="662">
        <v>547</v>
      </c>
      <c r="H31" s="663">
        <v>231</v>
      </c>
      <c r="I31" s="660">
        <f>SUM(H31,G31)</f>
        <v>778</v>
      </c>
      <c r="J31" s="658">
        <v>26</v>
      </c>
      <c r="K31" s="659">
        <v>11</v>
      </c>
      <c r="L31" s="664">
        <f>SUM(K31,J31)</f>
        <v>37</v>
      </c>
      <c r="M31" s="619">
        <f t="shared" si="3"/>
        <v>4036</v>
      </c>
      <c r="N31" s="620">
        <f t="shared" si="3"/>
        <v>337</v>
      </c>
      <c r="O31" s="592">
        <f t="shared" si="4"/>
        <v>4373</v>
      </c>
    </row>
    <row r="32" spans="1:19" ht="15.75" thickBot="1" x14ac:dyDescent="0.25">
      <c r="A32" s="980"/>
      <c r="B32" s="981"/>
      <c r="C32" s="593" t="s">
        <v>55</v>
      </c>
      <c r="D32" s="668">
        <v>2</v>
      </c>
      <c r="E32" s="666">
        <v>6</v>
      </c>
      <c r="F32" s="817">
        <f>SUM(E32,D32)</f>
        <v>8</v>
      </c>
      <c r="G32" s="668">
        <v>1</v>
      </c>
      <c r="H32" s="666">
        <v>5</v>
      </c>
      <c r="I32" s="817">
        <f>SUM(H32,G32)</f>
        <v>6</v>
      </c>
      <c r="J32" s="818">
        <v>1</v>
      </c>
      <c r="K32" s="819">
        <v>1</v>
      </c>
      <c r="L32" s="817">
        <f>SUM(K32,J32)</f>
        <v>2</v>
      </c>
      <c r="M32" s="629">
        <f t="shared" si="3"/>
        <v>4</v>
      </c>
      <c r="N32" s="630">
        <f t="shared" si="3"/>
        <v>12</v>
      </c>
      <c r="O32" s="590">
        <f t="shared" si="4"/>
        <v>16</v>
      </c>
    </row>
    <row r="33" spans="1:19" ht="15" customHeight="1" x14ac:dyDescent="0.2">
      <c r="A33" s="976" t="s">
        <v>116</v>
      </c>
      <c r="B33" s="977"/>
      <c r="C33" s="591" t="s">
        <v>53</v>
      </c>
      <c r="D33" s="616">
        <v>81</v>
      </c>
      <c r="E33" s="617">
        <v>103</v>
      </c>
      <c r="F33" s="618">
        <f t="shared" si="8"/>
        <v>184</v>
      </c>
      <c r="G33" s="616">
        <v>109</v>
      </c>
      <c r="H33" s="617">
        <v>266</v>
      </c>
      <c r="I33" s="618">
        <f t="shared" si="7"/>
        <v>375</v>
      </c>
      <c r="J33" s="616">
        <v>85</v>
      </c>
      <c r="K33" s="617">
        <v>170</v>
      </c>
      <c r="L33" s="631">
        <f t="shared" ref="L33:L35" si="10">SUM(J33,K33)</f>
        <v>255</v>
      </c>
      <c r="M33" s="619">
        <f t="shared" si="3"/>
        <v>275</v>
      </c>
      <c r="N33" s="620">
        <f t="shared" si="3"/>
        <v>539</v>
      </c>
      <c r="O33" s="592">
        <f t="shared" si="4"/>
        <v>814</v>
      </c>
      <c r="S33" s="596"/>
    </row>
    <row r="34" spans="1:19" x14ac:dyDescent="0.2">
      <c r="A34" s="978"/>
      <c r="B34" s="979"/>
      <c r="C34" s="10" t="s">
        <v>54</v>
      </c>
      <c r="D34" s="621">
        <v>3605</v>
      </c>
      <c r="E34" s="622">
        <v>357</v>
      </c>
      <c r="F34" s="623">
        <f t="shared" si="8"/>
        <v>3962</v>
      </c>
      <c r="G34" s="621">
        <v>299</v>
      </c>
      <c r="H34" s="622">
        <v>122</v>
      </c>
      <c r="I34" s="618">
        <f t="shared" si="7"/>
        <v>421</v>
      </c>
      <c r="J34" s="616">
        <v>112</v>
      </c>
      <c r="K34" s="617">
        <v>71</v>
      </c>
      <c r="L34" s="623">
        <f t="shared" si="10"/>
        <v>183</v>
      </c>
      <c r="M34" s="619">
        <f t="shared" si="3"/>
        <v>4016</v>
      </c>
      <c r="N34" s="620">
        <f t="shared" si="3"/>
        <v>550</v>
      </c>
      <c r="O34" s="592">
        <f t="shared" si="4"/>
        <v>4566</v>
      </c>
    </row>
    <row r="35" spans="1:19" ht="15.75" thickBot="1" x14ac:dyDescent="0.25">
      <c r="A35" s="980"/>
      <c r="B35" s="981"/>
      <c r="C35" s="593" t="s">
        <v>55</v>
      </c>
      <c r="D35" s="625">
        <v>83</v>
      </c>
      <c r="E35" s="626">
        <v>930</v>
      </c>
      <c r="F35" s="634">
        <f t="shared" si="8"/>
        <v>1013</v>
      </c>
      <c r="G35" s="625">
        <v>18</v>
      </c>
      <c r="H35" s="626">
        <v>45</v>
      </c>
      <c r="I35" s="634">
        <f t="shared" si="7"/>
        <v>63</v>
      </c>
      <c r="J35" s="635">
        <v>5</v>
      </c>
      <c r="K35" s="628">
        <v>27</v>
      </c>
      <c r="L35" s="634">
        <f t="shared" si="10"/>
        <v>32</v>
      </c>
      <c r="M35" s="636">
        <f t="shared" si="3"/>
        <v>106</v>
      </c>
      <c r="N35" s="637">
        <f t="shared" si="3"/>
        <v>1002</v>
      </c>
      <c r="O35" s="595">
        <f t="shared" si="4"/>
        <v>1108</v>
      </c>
    </row>
    <row r="36" spans="1:19" ht="15" customHeight="1" x14ac:dyDescent="0.2">
      <c r="A36" s="976" t="s">
        <v>117</v>
      </c>
      <c r="B36" s="977"/>
      <c r="C36" s="591" t="s">
        <v>53</v>
      </c>
      <c r="D36" s="616">
        <v>6</v>
      </c>
      <c r="E36" s="617">
        <v>0</v>
      </c>
      <c r="F36" s="618">
        <f t="shared" si="8"/>
        <v>6</v>
      </c>
      <c r="G36" s="616">
        <v>4</v>
      </c>
      <c r="H36" s="617">
        <v>0</v>
      </c>
      <c r="I36" s="618">
        <f t="shared" si="7"/>
        <v>4</v>
      </c>
      <c r="J36" s="616">
        <v>2</v>
      </c>
      <c r="K36" s="617">
        <v>2</v>
      </c>
      <c r="L36" s="631">
        <f t="shared" ref="L36:L50" si="11">SUM(J36,K36)</f>
        <v>4</v>
      </c>
      <c r="M36" s="619">
        <f t="shared" si="3"/>
        <v>12</v>
      </c>
      <c r="N36" s="620">
        <f t="shared" si="3"/>
        <v>2</v>
      </c>
      <c r="O36" s="592">
        <f t="shared" si="4"/>
        <v>14</v>
      </c>
    </row>
    <row r="37" spans="1:19" x14ac:dyDescent="0.2">
      <c r="A37" s="978"/>
      <c r="B37" s="979"/>
      <c r="C37" s="10" t="s">
        <v>54</v>
      </c>
      <c r="D37" s="621">
        <v>549</v>
      </c>
      <c r="E37" s="622">
        <v>10</v>
      </c>
      <c r="F37" s="623">
        <f t="shared" si="8"/>
        <v>559</v>
      </c>
      <c r="G37" s="621">
        <v>40</v>
      </c>
      <c r="H37" s="622">
        <v>16</v>
      </c>
      <c r="I37" s="618">
        <f t="shared" si="7"/>
        <v>56</v>
      </c>
      <c r="J37" s="616">
        <v>5</v>
      </c>
      <c r="K37" s="617">
        <v>3</v>
      </c>
      <c r="L37" s="623">
        <f t="shared" si="11"/>
        <v>8</v>
      </c>
      <c r="M37" s="619">
        <f t="shared" si="3"/>
        <v>594</v>
      </c>
      <c r="N37" s="620">
        <f t="shared" si="3"/>
        <v>29</v>
      </c>
      <c r="O37" s="592">
        <f t="shared" si="4"/>
        <v>623</v>
      </c>
    </row>
    <row r="38" spans="1:19" ht="15.75" thickBot="1" x14ac:dyDescent="0.25">
      <c r="A38" s="980"/>
      <c r="B38" s="981"/>
      <c r="C38" s="593" t="s">
        <v>55</v>
      </c>
      <c r="D38" s="633">
        <v>20</v>
      </c>
      <c r="E38" s="626">
        <v>1</v>
      </c>
      <c r="F38" s="627">
        <f t="shared" si="8"/>
        <v>21</v>
      </c>
      <c r="G38" s="625">
        <v>0</v>
      </c>
      <c r="H38" s="626">
        <v>0</v>
      </c>
      <c r="I38" s="627">
        <f t="shared" si="7"/>
        <v>0</v>
      </c>
      <c r="J38" s="625">
        <v>0</v>
      </c>
      <c r="K38" s="638">
        <v>0</v>
      </c>
      <c r="L38" s="836">
        <f t="shared" si="11"/>
        <v>0</v>
      </c>
      <c r="M38" s="636">
        <f t="shared" si="3"/>
        <v>20</v>
      </c>
      <c r="N38" s="637">
        <f t="shared" si="3"/>
        <v>1</v>
      </c>
      <c r="O38" s="595">
        <f t="shared" si="4"/>
        <v>21</v>
      </c>
    </row>
    <row r="39" spans="1:19" ht="15" customHeight="1" x14ac:dyDescent="0.2">
      <c r="A39" s="976" t="s">
        <v>119</v>
      </c>
      <c r="B39" s="977"/>
      <c r="C39" s="591" t="s">
        <v>53</v>
      </c>
      <c r="D39" s="616">
        <v>3.794</v>
      </c>
      <c r="E39" s="617">
        <v>5.94</v>
      </c>
      <c r="F39" s="618">
        <f t="shared" si="8"/>
        <v>9.734</v>
      </c>
      <c r="G39" s="616">
        <v>8.3770000000000007</v>
      </c>
      <c r="H39" s="617">
        <v>7.8970000000000002</v>
      </c>
      <c r="I39" s="618">
        <f t="shared" si="7"/>
        <v>16.274000000000001</v>
      </c>
      <c r="J39" s="616">
        <v>0</v>
      </c>
      <c r="K39" s="617">
        <v>0</v>
      </c>
      <c r="L39" s="631">
        <f t="shared" si="11"/>
        <v>0</v>
      </c>
      <c r="M39" s="619">
        <f t="shared" si="3"/>
        <v>12.171000000000001</v>
      </c>
      <c r="N39" s="620">
        <f t="shared" si="3"/>
        <v>13.837</v>
      </c>
      <c r="O39" s="592">
        <f t="shared" si="4"/>
        <v>26.008000000000003</v>
      </c>
    </row>
    <row r="40" spans="1:19" x14ac:dyDescent="0.2">
      <c r="A40" s="978"/>
      <c r="B40" s="979"/>
      <c r="C40" s="10" t="s">
        <v>54</v>
      </c>
      <c r="D40" s="621">
        <v>102.71599999999999</v>
      </c>
      <c r="E40" s="622">
        <v>20.126999999999999</v>
      </c>
      <c r="F40" s="623">
        <f t="shared" si="8"/>
        <v>122.84299999999999</v>
      </c>
      <c r="G40" s="621">
        <v>25.983000000000001</v>
      </c>
      <c r="H40" s="622">
        <v>14.041</v>
      </c>
      <c r="I40" s="618">
        <f t="shared" si="7"/>
        <v>40.024000000000001</v>
      </c>
      <c r="J40" s="616">
        <v>0</v>
      </c>
      <c r="K40" s="617">
        <v>2.2210000000000001</v>
      </c>
      <c r="L40" s="623">
        <f t="shared" si="11"/>
        <v>2.2210000000000001</v>
      </c>
      <c r="M40" s="619">
        <f t="shared" si="3"/>
        <v>128.69899999999998</v>
      </c>
      <c r="N40" s="620">
        <f t="shared" si="3"/>
        <v>36.388999999999996</v>
      </c>
      <c r="O40" s="592">
        <f t="shared" si="4"/>
        <v>165.08799999999997</v>
      </c>
    </row>
    <row r="41" spans="1:19" ht="15.75" thickBot="1" x14ac:dyDescent="0.25">
      <c r="A41" s="980"/>
      <c r="B41" s="981"/>
      <c r="C41" s="593" t="s">
        <v>55</v>
      </c>
      <c r="D41" s="625">
        <v>25.283000000000001</v>
      </c>
      <c r="E41" s="626">
        <v>15.340999999999999</v>
      </c>
      <c r="F41" s="634">
        <f t="shared" si="8"/>
        <v>40.624000000000002</v>
      </c>
      <c r="G41" s="625">
        <v>17.388999999999999</v>
      </c>
      <c r="H41" s="626">
        <v>11.976000000000001</v>
      </c>
      <c r="I41" s="634">
        <f t="shared" si="7"/>
        <v>29.365000000000002</v>
      </c>
      <c r="J41" s="635">
        <v>0.505</v>
      </c>
      <c r="K41" s="628">
        <v>0.126</v>
      </c>
      <c r="L41" s="634">
        <f t="shared" si="11"/>
        <v>0.63100000000000001</v>
      </c>
      <c r="M41" s="636">
        <f t="shared" si="3"/>
        <v>43.177</v>
      </c>
      <c r="N41" s="637">
        <f t="shared" si="3"/>
        <v>27.442999999999998</v>
      </c>
      <c r="O41" s="595">
        <f t="shared" si="4"/>
        <v>70.62</v>
      </c>
    </row>
    <row r="42" spans="1:19" ht="15" customHeight="1" x14ac:dyDescent="0.2">
      <c r="A42" s="976" t="s">
        <v>120</v>
      </c>
      <c r="B42" s="977"/>
      <c r="C42" s="591" t="s">
        <v>53</v>
      </c>
      <c r="D42" s="616">
        <v>108.98</v>
      </c>
      <c r="E42" s="617">
        <v>0</v>
      </c>
      <c r="F42" s="618">
        <f t="shared" si="8"/>
        <v>108.98</v>
      </c>
      <c r="G42" s="616">
        <v>29.32</v>
      </c>
      <c r="H42" s="617">
        <v>8</v>
      </c>
      <c r="I42" s="618">
        <f t="shared" si="7"/>
        <v>37.32</v>
      </c>
      <c r="J42" s="616">
        <v>48.3</v>
      </c>
      <c r="K42" s="617">
        <v>39.700000000000003</v>
      </c>
      <c r="L42" s="631">
        <f t="shared" si="11"/>
        <v>88</v>
      </c>
      <c r="M42" s="619">
        <f t="shared" si="3"/>
        <v>186.60000000000002</v>
      </c>
      <c r="N42" s="620">
        <f t="shared" si="3"/>
        <v>47.7</v>
      </c>
      <c r="O42" s="592">
        <f t="shared" si="4"/>
        <v>234.3</v>
      </c>
    </row>
    <row r="43" spans="1:19" x14ac:dyDescent="0.2">
      <c r="A43" s="978"/>
      <c r="B43" s="979"/>
      <c r="C43" s="10" t="s">
        <v>54</v>
      </c>
      <c r="D43" s="621">
        <v>201.81</v>
      </c>
      <c r="E43" s="622">
        <v>3</v>
      </c>
      <c r="F43" s="623">
        <f t="shared" si="8"/>
        <v>204.81</v>
      </c>
      <c r="G43" s="621">
        <v>51.11</v>
      </c>
      <c r="H43" s="622">
        <v>6</v>
      </c>
      <c r="I43" s="618">
        <f t="shared" si="7"/>
        <v>57.11</v>
      </c>
      <c r="J43" s="616">
        <v>113.794</v>
      </c>
      <c r="K43" s="617">
        <v>27</v>
      </c>
      <c r="L43" s="623">
        <f t="shared" si="11"/>
        <v>140.79399999999998</v>
      </c>
      <c r="M43" s="619">
        <f t="shared" si="3"/>
        <v>366.714</v>
      </c>
      <c r="N43" s="620">
        <f t="shared" si="3"/>
        <v>36</v>
      </c>
      <c r="O43" s="592">
        <f t="shared" si="4"/>
        <v>402.714</v>
      </c>
    </row>
    <row r="44" spans="1:19" ht="15.75" thickBot="1" x14ac:dyDescent="0.25">
      <c r="A44" s="980"/>
      <c r="B44" s="981"/>
      <c r="C44" s="593" t="s">
        <v>55</v>
      </c>
      <c r="D44" s="625">
        <v>6</v>
      </c>
      <c r="E44" s="626">
        <v>4</v>
      </c>
      <c r="F44" s="634">
        <f t="shared" si="8"/>
        <v>10</v>
      </c>
      <c r="G44" s="625">
        <v>2</v>
      </c>
      <c r="H44" s="626">
        <v>5</v>
      </c>
      <c r="I44" s="634">
        <f t="shared" si="7"/>
        <v>7</v>
      </c>
      <c r="J44" s="635">
        <v>12</v>
      </c>
      <c r="K44" s="628">
        <v>18</v>
      </c>
      <c r="L44" s="634">
        <f t="shared" si="11"/>
        <v>30</v>
      </c>
      <c r="M44" s="636">
        <f t="shared" si="3"/>
        <v>20</v>
      </c>
      <c r="N44" s="637">
        <f t="shared" si="3"/>
        <v>27</v>
      </c>
      <c r="O44" s="595">
        <f t="shared" si="4"/>
        <v>47</v>
      </c>
    </row>
    <row r="45" spans="1:19" ht="15" customHeight="1" x14ac:dyDescent="0.2">
      <c r="A45" s="976" t="s">
        <v>121</v>
      </c>
      <c r="B45" s="977"/>
      <c r="C45" s="591" t="s">
        <v>53</v>
      </c>
      <c r="D45" s="616">
        <v>154</v>
      </c>
      <c r="E45" s="617">
        <v>3</v>
      </c>
      <c r="F45" s="618">
        <f t="shared" si="8"/>
        <v>157</v>
      </c>
      <c r="G45" s="616">
        <v>81</v>
      </c>
      <c r="H45" s="617">
        <v>40</v>
      </c>
      <c r="I45" s="618">
        <f t="shared" si="7"/>
        <v>121</v>
      </c>
      <c r="J45" s="616">
        <v>3</v>
      </c>
      <c r="K45" s="617">
        <v>1</v>
      </c>
      <c r="L45" s="631">
        <f t="shared" si="11"/>
        <v>4</v>
      </c>
      <c r="M45" s="619">
        <f t="shared" si="3"/>
        <v>238</v>
      </c>
      <c r="N45" s="620">
        <f t="shared" si="3"/>
        <v>44</v>
      </c>
      <c r="O45" s="592">
        <f t="shared" si="4"/>
        <v>282</v>
      </c>
    </row>
    <row r="46" spans="1:19" x14ac:dyDescent="0.2">
      <c r="A46" s="978"/>
      <c r="B46" s="979"/>
      <c r="C46" s="10" t="s">
        <v>54</v>
      </c>
      <c r="D46" s="621">
        <v>205</v>
      </c>
      <c r="E46" s="622">
        <v>3</v>
      </c>
      <c r="F46" s="623">
        <f t="shared" si="8"/>
        <v>208</v>
      </c>
      <c r="G46" s="621">
        <v>155</v>
      </c>
      <c r="H46" s="622">
        <v>26</v>
      </c>
      <c r="I46" s="618">
        <f t="shared" si="7"/>
        <v>181</v>
      </c>
      <c r="J46" s="616">
        <v>8</v>
      </c>
      <c r="K46" s="617">
        <v>2</v>
      </c>
      <c r="L46" s="623">
        <f t="shared" si="11"/>
        <v>10</v>
      </c>
      <c r="M46" s="619">
        <f t="shared" si="3"/>
        <v>368</v>
      </c>
      <c r="N46" s="620">
        <f t="shared" si="3"/>
        <v>31</v>
      </c>
      <c r="O46" s="592">
        <f t="shared" si="4"/>
        <v>399</v>
      </c>
    </row>
    <row r="47" spans="1:19" ht="15.75" thickBot="1" x14ac:dyDescent="0.25">
      <c r="A47" s="980"/>
      <c r="B47" s="981"/>
      <c r="C47" s="593" t="s">
        <v>55</v>
      </c>
      <c r="D47" s="625">
        <v>0</v>
      </c>
      <c r="E47" s="626">
        <v>0</v>
      </c>
      <c r="F47" s="634">
        <f t="shared" si="8"/>
        <v>0</v>
      </c>
      <c r="G47" s="625">
        <v>0</v>
      </c>
      <c r="H47" s="626">
        <v>0</v>
      </c>
      <c r="I47" s="634">
        <f t="shared" si="7"/>
        <v>0</v>
      </c>
      <c r="J47" s="635">
        <v>0</v>
      </c>
      <c r="K47" s="628">
        <v>0</v>
      </c>
      <c r="L47" s="634">
        <f t="shared" si="11"/>
        <v>0</v>
      </c>
      <c r="M47" s="636">
        <f t="shared" si="3"/>
        <v>0</v>
      </c>
      <c r="N47" s="637">
        <f t="shared" si="3"/>
        <v>0</v>
      </c>
      <c r="O47" s="595">
        <f t="shared" si="4"/>
        <v>0</v>
      </c>
    </row>
    <row r="48" spans="1:19" ht="15" customHeight="1" x14ac:dyDescent="0.2">
      <c r="A48" s="976" t="s">
        <v>118</v>
      </c>
      <c r="B48" s="977"/>
      <c r="C48" s="591" t="s">
        <v>53</v>
      </c>
      <c r="D48" s="616">
        <v>48.790999999999997</v>
      </c>
      <c r="E48" s="617">
        <v>1</v>
      </c>
      <c r="F48" s="618">
        <f t="shared" si="8"/>
        <v>49.790999999999997</v>
      </c>
      <c r="G48" s="616">
        <v>18</v>
      </c>
      <c r="H48" s="617">
        <v>8</v>
      </c>
      <c r="I48" s="618">
        <f t="shared" si="7"/>
        <v>26</v>
      </c>
      <c r="J48" s="616">
        <v>29</v>
      </c>
      <c r="K48" s="617">
        <v>40</v>
      </c>
      <c r="L48" s="631">
        <f t="shared" si="11"/>
        <v>69</v>
      </c>
      <c r="M48" s="619">
        <f t="shared" si="3"/>
        <v>95.790999999999997</v>
      </c>
      <c r="N48" s="620">
        <f t="shared" si="3"/>
        <v>49</v>
      </c>
      <c r="O48" s="592">
        <f t="shared" si="4"/>
        <v>144.791</v>
      </c>
    </row>
    <row r="49" spans="1:23" x14ac:dyDescent="0.2">
      <c r="A49" s="978"/>
      <c r="B49" s="979"/>
      <c r="C49" s="10" t="s">
        <v>54</v>
      </c>
      <c r="D49" s="621">
        <v>1660</v>
      </c>
      <c r="E49" s="622">
        <v>18</v>
      </c>
      <c r="F49" s="623">
        <f t="shared" si="8"/>
        <v>1678</v>
      </c>
      <c r="G49" s="621">
        <v>355</v>
      </c>
      <c r="H49" s="622">
        <v>64</v>
      </c>
      <c r="I49" s="618">
        <f t="shared" si="7"/>
        <v>419</v>
      </c>
      <c r="J49" s="616">
        <v>41</v>
      </c>
      <c r="K49" s="617">
        <v>28</v>
      </c>
      <c r="L49" s="623">
        <f t="shared" si="11"/>
        <v>69</v>
      </c>
      <c r="M49" s="619">
        <f t="shared" si="3"/>
        <v>2056</v>
      </c>
      <c r="N49" s="620">
        <f t="shared" si="3"/>
        <v>110</v>
      </c>
      <c r="O49" s="592">
        <f t="shared" si="4"/>
        <v>2166</v>
      </c>
    </row>
    <row r="50" spans="1:23" ht="15.75" thickBot="1" x14ac:dyDescent="0.25">
      <c r="A50" s="980"/>
      <c r="B50" s="981"/>
      <c r="C50" s="593" t="s">
        <v>55</v>
      </c>
      <c r="D50" s="625">
        <v>4</v>
      </c>
      <c r="E50" s="626">
        <v>5</v>
      </c>
      <c r="F50" s="634">
        <f t="shared" si="8"/>
        <v>9</v>
      </c>
      <c r="G50" s="625">
        <v>1</v>
      </c>
      <c r="H50" s="626">
        <v>0</v>
      </c>
      <c r="I50" s="634">
        <f t="shared" si="7"/>
        <v>1</v>
      </c>
      <c r="J50" s="635">
        <v>0</v>
      </c>
      <c r="K50" s="628">
        <v>0</v>
      </c>
      <c r="L50" s="634">
        <f t="shared" si="11"/>
        <v>0</v>
      </c>
      <c r="M50" s="629">
        <f t="shared" si="3"/>
        <v>5</v>
      </c>
      <c r="N50" s="630">
        <f t="shared" si="3"/>
        <v>5</v>
      </c>
      <c r="O50" s="590">
        <f t="shared" si="4"/>
        <v>10</v>
      </c>
    </row>
    <row r="51" spans="1:23" ht="15" customHeight="1" x14ac:dyDescent="0.2">
      <c r="A51" s="997" t="s">
        <v>122</v>
      </c>
      <c r="B51" s="998"/>
      <c r="C51" s="591" t="s">
        <v>53</v>
      </c>
      <c r="D51" s="616">
        <v>52</v>
      </c>
      <c r="E51" s="617">
        <v>4</v>
      </c>
      <c r="F51" s="618">
        <f t="shared" si="8"/>
        <v>56</v>
      </c>
      <c r="G51" s="616">
        <v>32</v>
      </c>
      <c r="H51" s="617">
        <v>2</v>
      </c>
      <c r="I51" s="618">
        <f t="shared" si="7"/>
        <v>34</v>
      </c>
      <c r="J51" s="616">
        <v>2</v>
      </c>
      <c r="K51" s="617">
        <v>1</v>
      </c>
      <c r="L51" s="631">
        <f>SUM(K51,J51)</f>
        <v>3</v>
      </c>
      <c r="M51" s="619">
        <f t="shared" si="3"/>
        <v>86</v>
      </c>
      <c r="N51" s="620">
        <f t="shared" si="3"/>
        <v>7</v>
      </c>
      <c r="O51" s="592">
        <f>SUM(M51,N51)</f>
        <v>93</v>
      </c>
    </row>
    <row r="52" spans="1:23" x14ac:dyDescent="0.2">
      <c r="A52" s="978"/>
      <c r="B52" s="979"/>
      <c r="C52" s="10" t="s">
        <v>54</v>
      </c>
      <c r="D52" s="621">
        <v>94</v>
      </c>
      <c r="E52" s="622">
        <v>0</v>
      </c>
      <c r="F52" s="623">
        <f t="shared" si="8"/>
        <v>94</v>
      </c>
      <c r="G52" s="621">
        <v>66</v>
      </c>
      <c r="H52" s="622">
        <v>11</v>
      </c>
      <c r="I52" s="618">
        <f t="shared" si="7"/>
        <v>77</v>
      </c>
      <c r="J52" s="616">
        <v>5</v>
      </c>
      <c r="K52" s="617">
        <v>1</v>
      </c>
      <c r="L52" s="623">
        <f>SUM(K52,J52)</f>
        <v>6</v>
      </c>
      <c r="M52" s="619">
        <f t="shared" si="3"/>
        <v>165</v>
      </c>
      <c r="N52" s="620">
        <f t="shared" si="3"/>
        <v>12</v>
      </c>
      <c r="O52" s="592">
        <f>SUM(M52,N52)</f>
        <v>177</v>
      </c>
    </row>
    <row r="53" spans="1:23" ht="15.75" thickBot="1" x14ac:dyDescent="0.25">
      <c r="A53" s="999"/>
      <c r="B53" s="1000"/>
      <c r="C53" s="597" t="s">
        <v>55</v>
      </c>
      <c r="D53" s="639">
        <v>7</v>
      </c>
      <c r="E53" s="640">
        <v>0</v>
      </c>
      <c r="F53" s="641">
        <f t="shared" si="8"/>
        <v>7</v>
      </c>
      <c r="G53" s="642">
        <v>3</v>
      </c>
      <c r="H53" s="640">
        <v>0</v>
      </c>
      <c r="I53" s="641">
        <f t="shared" si="7"/>
        <v>3</v>
      </c>
      <c r="J53" s="642">
        <v>0</v>
      </c>
      <c r="K53" s="640">
        <v>0</v>
      </c>
      <c r="L53" s="641">
        <f>SUM(K53,J53)</f>
        <v>0</v>
      </c>
      <c r="M53" s="643">
        <f t="shared" si="3"/>
        <v>10</v>
      </c>
      <c r="N53" s="644">
        <f t="shared" si="3"/>
        <v>0</v>
      </c>
      <c r="O53" s="600">
        <f>SUM(M53,N53)</f>
        <v>10</v>
      </c>
    </row>
    <row r="54" spans="1:23" ht="15.75" customHeight="1" thickTop="1" x14ac:dyDescent="0.2">
      <c r="A54" s="993" t="s">
        <v>168</v>
      </c>
      <c r="B54" s="994"/>
      <c r="C54" s="601" t="s">
        <v>53</v>
      </c>
      <c r="D54" s="645">
        <f t="shared" ref="D54:E56" si="12">D15+D18+D21+D24+D27+D30+D33+D36+D39+D42+D45+D48+D51</f>
        <v>984.779</v>
      </c>
      <c r="E54" s="645">
        <f t="shared" si="12"/>
        <v>144.517</v>
      </c>
      <c r="F54" s="646">
        <f t="shared" si="8"/>
        <v>1129.296</v>
      </c>
      <c r="G54" s="645">
        <f t="shared" ref="G54:H56" si="13">G15+G18+G21+G24+G27+G30+G33+G36+G39+G42+G45+G48+G51</f>
        <v>571.49099999999999</v>
      </c>
      <c r="H54" s="645">
        <f t="shared" si="13"/>
        <v>503.399</v>
      </c>
      <c r="I54" s="646">
        <f t="shared" si="7"/>
        <v>1074.8899999999999</v>
      </c>
      <c r="J54" s="645">
        <f t="shared" ref="J54:K56" si="14">J15+J18+J21+J24+J27+J30+J33+J36+J39+J42+J45+J48+J51</f>
        <v>267.30500000000001</v>
      </c>
      <c r="K54" s="645">
        <f t="shared" si="14"/>
        <v>426.53899999999999</v>
      </c>
      <c r="L54" s="647">
        <f>SUM(J54,K54)</f>
        <v>693.84400000000005</v>
      </c>
      <c r="M54" s="648">
        <f t="shared" ref="M54:N56" si="15">SUM(J54,G54,D54)</f>
        <v>1823.575</v>
      </c>
      <c r="N54" s="649">
        <f t="shared" si="15"/>
        <v>1074.4549999999999</v>
      </c>
      <c r="O54" s="608">
        <f t="shared" si="4"/>
        <v>2898.0299999999997</v>
      </c>
    </row>
    <row r="55" spans="1:23" x14ac:dyDescent="0.2">
      <c r="A55" s="978"/>
      <c r="B55" s="979"/>
      <c r="C55" s="609" t="s">
        <v>54</v>
      </c>
      <c r="D55" s="645">
        <f t="shared" si="12"/>
        <v>15222.108999999999</v>
      </c>
      <c r="E55" s="645">
        <f t="shared" si="12"/>
        <v>629.22299999999996</v>
      </c>
      <c r="F55" s="650">
        <f t="shared" si="8"/>
        <v>15851.331999999999</v>
      </c>
      <c r="G55" s="645">
        <f t="shared" si="13"/>
        <v>2233.9499999999998</v>
      </c>
      <c r="H55" s="645">
        <f t="shared" si="13"/>
        <v>622.31200000000001</v>
      </c>
      <c r="I55" s="646">
        <f t="shared" si="7"/>
        <v>2856.2619999999997</v>
      </c>
      <c r="J55" s="645">
        <f t="shared" si="14"/>
        <v>630.27099999999996</v>
      </c>
      <c r="K55" s="645">
        <f t="shared" si="14"/>
        <v>257.52700000000004</v>
      </c>
      <c r="L55" s="650">
        <f>SUM(J55,K55)</f>
        <v>887.798</v>
      </c>
      <c r="M55" s="651">
        <f t="shared" si="15"/>
        <v>18086.329999999998</v>
      </c>
      <c r="N55" s="652">
        <f t="shared" si="15"/>
        <v>1509.0619999999999</v>
      </c>
      <c r="O55" s="611">
        <f t="shared" si="4"/>
        <v>19595.392</v>
      </c>
    </row>
    <row r="56" spans="1:23" x14ac:dyDescent="0.2">
      <c r="A56" s="995"/>
      <c r="B56" s="996"/>
      <c r="C56" s="609" t="s">
        <v>55</v>
      </c>
      <c r="D56" s="645">
        <f t="shared" si="12"/>
        <v>1143.3049999999998</v>
      </c>
      <c r="E56" s="645">
        <f t="shared" si="12"/>
        <v>1047.1989999999998</v>
      </c>
      <c r="F56" s="646">
        <f t="shared" si="8"/>
        <v>2190.5039999999999</v>
      </c>
      <c r="G56" s="645">
        <f t="shared" si="13"/>
        <v>101.968</v>
      </c>
      <c r="H56" s="645">
        <f t="shared" si="13"/>
        <v>80.641000000000005</v>
      </c>
      <c r="I56" s="646">
        <f t="shared" si="7"/>
        <v>182.60900000000001</v>
      </c>
      <c r="J56" s="645">
        <f t="shared" si="14"/>
        <v>28.695999999999998</v>
      </c>
      <c r="K56" s="645">
        <f t="shared" si="14"/>
        <v>60.629999999999995</v>
      </c>
      <c r="L56" s="646">
        <f>SUM(J56,K56)</f>
        <v>89.325999999999993</v>
      </c>
      <c r="M56" s="648">
        <f t="shared" si="15"/>
        <v>1273.9689999999998</v>
      </c>
      <c r="N56" s="649">
        <f t="shared" si="15"/>
        <v>1188.4699999999998</v>
      </c>
      <c r="O56" s="608">
        <f t="shared" si="4"/>
        <v>2462.4389999999994</v>
      </c>
    </row>
    <row r="57" spans="1:23" ht="12" customHeight="1" x14ac:dyDescent="0.2">
      <c r="A57" s="653"/>
      <c r="B57" s="653"/>
      <c r="C57" s="654"/>
      <c r="D57" s="655"/>
      <c r="E57" s="655"/>
      <c r="F57" s="656"/>
      <c r="G57" s="655"/>
      <c r="H57" s="655"/>
      <c r="I57" s="656"/>
      <c r="J57" s="655"/>
      <c r="K57" s="655"/>
      <c r="L57" s="656"/>
      <c r="M57" s="656"/>
      <c r="N57" s="656"/>
      <c r="O57" s="656"/>
    </row>
    <row r="58" spans="1:23" s="11" customFormat="1" ht="12" customHeight="1" x14ac:dyDescent="0.2">
      <c r="A58" s="473" t="s">
        <v>14</v>
      </c>
      <c r="B58" s="12"/>
    </row>
    <row r="59" spans="1:23" s="29" customFormat="1" ht="12" customHeight="1" x14ac:dyDescent="0.2">
      <c r="A59" s="474" t="s">
        <v>242</v>
      </c>
      <c r="C59" s="474" t="s">
        <v>241</v>
      </c>
      <c r="D59" s="474"/>
      <c r="I59" s="474"/>
      <c r="J59" s="474"/>
      <c r="P59" s="754"/>
    </row>
    <row r="60" spans="1:23" s="29" customFormat="1" ht="12" customHeight="1" x14ac:dyDescent="0.2">
      <c r="A60" s="474" t="s">
        <v>261</v>
      </c>
      <c r="H60" s="474"/>
      <c r="I60" s="754"/>
      <c r="J60" s="474"/>
      <c r="P60" s="754"/>
    </row>
    <row r="61" spans="1:23" s="29" customFormat="1" ht="24" customHeight="1" x14ac:dyDescent="0.2">
      <c r="A61" s="843" t="s">
        <v>291</v>
      </c>
      <c r="B61" s="843"/>
      <c r="C61" s="843"/>
      <c r="D61" s="843"/>
      <c r="E61" s="843"/>
      <c r="F61" s="843"/>
      <c r="G61" s="843"/>
      <c r="H61" s="843"/>
      <c r="I61" s="843"/>
      <c r="J61" s="843"/>
      <c r="K61" s="843"/>
      <c r="L61" s="843"/>
      <c r="M61" s="843"/>
      <c r="N61" s="843"/>
      <c r="O61" s="843"/>
      <c r="P61" s="245"/>
      <c r="Q61" s="245"/>
      <c r="R61" s="245"/>
      <c r="S61" s="245"/>
      <c r="T61" s="245"/>
      <c r="U61" s="245"/>
      <c r="V61" s="245"/>
      <c r="W61" s="245"/>
    </row>
    <row r="62" spans="1:23" ht="12.75" customHeight="1" x14ac:dyDescent="0.2">
      <c r="A62" s="28"/>
      <c r="I62" s="564"/>
    </row>
    <row r="63" spans="1:23" ht="12.75" customHeight="1" x14ac:dyDescent="0.2"/>
    <row r="64" spans="1:23" ht="12.75" customHeight="1" x14ac:dyDescent="0.2"/>
  </sheetData>
  <mergeCells count="23">
    <mergeCell ref="A61:O61"/>
    <mergeCell ref="M11:O12"/>
    <mergeCell ref="G12:I12"/>
    <mergeCell ref="J12:L12"/>
    <mergeCell ref="A27:B29"/>
    <mergeCell ref="A11:B13"/>
    <mergeCell ref="C11:C13"/>
    <mergeCell ref="D11:F12"/>
    <mergeCell ref="G11:L11"/>
    <mergeCell ref="A14:B14"/>
    <mergeCell ref="A15:B17"/>
    <mergeCell ref="A18:B20"/>
    <mergeCell ref="A21:B23"/>
    <mergeCell ref="A24:B26"/>
    <mergeCell ref="A54:B56"/>
    <mergeCell ref="A30:B32"/>
    <mergeCell ref="A48:B50"/>
    <mergeCell ref="A51:B53"/>
    <mergeCell ref="A33:B35"/>
    <mergeCell ref="A36:B38"/>
    <mergeCell ref="A39:B41"/>
    <mergeCell ref="A42:B44"/>
    <mergeCell ref="A45:B47"/>
  </mergeCells>
  <pageMargins left="0.59055118110236227" right="0.59055118110236227" top="0.59055118110236227" bottom="0.59055118110236227" header="0.51181102362204722" footer="0.51181102362204722"/>
  <pageSetup paperSize="9" scale="67"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4D764-3F1A-48CD-82E9-D9FB5159E39D}">
  <dimension ref="A1:W62"/>
  <sheetViews>
    <sheetView topLeftCell="A13" zoomScale="130" zoomScaleNormal="130" zoomScaleSheetLayoutView="100" workbookViewId="0">
      <selection activeCell="L13" sqref="L13"/>
    </sheetView>
  </sheetViews>
  <sheetFormatPr baseColWidth="10" defaultRowHeight="15" x14ac:dyDescent="0.2"/>
  <cols>
    <col min="1" max="3" width="5.77734375" customWidth="1"/>
    <col min="4" max="15" width="6.77734375" customWidth="1"/>
  </cols>
  <sheetData>
    <row r="1" spans="1:15" s="571" customFormat="1" ht="22.5" customHeight="1" x14ac:dyDescent="0.2">
      <c r="A1" s="3"/>
      <c r="O1" s="572"/>
    </row>
    <row r="2" spans="1:15" s="571" customFormat="1" ht="22.5" customHeight="1" x14ac:dyDescent="0.2">
      <c r="A2" s="3"/>
      <c r="O2" s="5"/>
    </row>
    <row r="3" spans="1:15" s="571" customFormat="1" ht="22.5" customHeight="1" x14ac:dyDescent="0.2">
      <c r="A3" s="3"/>
      <c r="O3" s="5"/>
    </row>
    <row r="4" spans="1:15" s="571" customFormat="1" ht="22.5" customHeight="1" x14ac:dyDescent="0.2">
      <c r="A4" s="3"/>
      <c r="O4" s="5"/>
    </row>
    <row r="5" spans="1:15" s="571" customFormat="1" ht="22.5" customHeight="1" x14ac:dyDescent="0.2">
      <c r="A5" s="3"/>
      <c r="O5" s="5"/>
    </row>
    <row r="6" spans="1:15" s="571" customFormat="1" ht="22.5" customHeight="1" x14ac:dyDescent="0.2">
      <c r="A6" s="3"/>
      <c r="O6" s="5"/>
    </row>
    <row r="7" spans="1:15" s="472" customFormat="1" ht="25.5" customHeight="1" x14ac:dyDescent="0.2">
      <c r="A7" s="30" t="s">
        <v>262</v>
      </c>
      <c r="O7" s="615"/>
    </row>
    <row r="8" spans="1:15" s="3" customFormat="1" ht="22.5" customHeight="1" x14ac:dyDescent="0.2"/>
    <row r="9" spans="1:15" s="657" customFormat="1" ht="25.5" customHeight="1" x14ac:dyDescent="0.3">
      <c r="A9" s="30" t="s">
        <v>57</v>
      </c>
      <c r="B9" s="472"/>
      <c r="C9" s="472"/>
      <c r="D9" s="30" t="s">
        <v>268</v>
      </c>
      <c r="E9" s="472"/>
      <c r="F9" s="472"/>
      <c r="G9" s="472"/>
      <c r="H9" s="472"/>
      <c r="I9" s="472"/>
      <c r="J9" s="472"/>
      <c r="K9" s="472"/>
      <c r="L9" s="472"/>
      <c r="M9" s="472"/>
      <c r="N9" s="472"/>
      <c r="O9" s="472"/>
    </row>
    <row r="10" spans="1:15" ht="22.5" customHeight="1" x14ac:dyDescent="0.2">
      <c r="A10" s="2"/>
      <c r="B10" s="1"/>
      <c r="C10" s="2"/>
      <c r="D10" s="1"/>
      <c r="E10" s="1"/>
      <c r="F10" s="1"/>
      <c r="G10" s="1"/>
      <c r="H10" s="1"/>
      <c r="I10" s="1"/>
      <c r="J10" s="1"/>
      <c r="K10" s="1"/>
      <c r="L10" s="1"/>
      <c r="M10" s="1"/>
      <c r="N10" s="1"/>
      <c r="O10" s="1"/>
    </row>
    <row r="11" spans="1:15" ht="15.75" customHeight="1" x14ac:dyDescent="0.2">
      <c r="A11" s="982" t="s">
        <v>11</v>
      </c>
      <c r="B11" s="983"/>
      <c r="C11" s="988" t="s">
        <v>165</v>
      </c>
      <c r="D11" s="974" t="s">
        <v>42</v>
      </c>
      <c r="E11" s="972"/>
      <c r="F11" s="975"/>
      <c r="G11" s="974" t="s">
        <v>43</v>
      </c>
      <c r="H11" s="972"/>
      <c r="I11" s="972"/>
      <c r="J11" s="972"/>
      <c r="K11" s="972"/>
      <c r="L11" s="975"/>
      <c r="M11" s="971" t="s">
        <v>28</v>
      </c>
      <c r="N11" s="972"/>
      <c r="O11" s="972"/>
    </row>
    <row r="12" spans="1:15" x14ac:dyDescent="0.2">
      <c r="A12" s="984"/>
      <c r="B12" s="985"/>
      <c r="C12" s="989"/>
      <c r="D12" s="974"/>
      <c r="E12" s="972"/>
      <c r="F12" s="975"/>
      <c r="G12" s="971" t="s">
        <v>49</v>
      </c>
      <c r="H12" s="972"/>
      <c r="I12" s="973"/>
      <c r="J12" s="974" t="s">
        <v>50</v>
      </c>
      <c r="K12" s="972"/>
      <c r="L12" s="975"/>
      <c r="M12" s="971"/>
      <c r="N12" s="972"/>
      <c r="O12" s="972"/>
    </row>
    <row r="13" spans="1:15" x14ac:dyDescent="0.2">
      <c r="A13" s="986"/>
      <c r="B13" s="987"/>
      <c r="C13" s="990"/>
      <c r="D13" s="568" t="s">
        <v>47</v>
      </c>
      <c r="E13" s="570" t="s">
        <v>48</v>
      </c>
      <c r="F13" s="19" t="s">
        <v>29</v>
      </c>
      <c r="G13" s="569" t="s">
        <v>47</v>
      </c>
      <c r="H13" s="570" t="s">
        <v>48</v>
      </c>
      <c r="I13" s="20" t="s">
        <v>29</v>
      </c>
      <c r="J13" s="568" t="s">
        <v>47</v>
      </c>
      <c r="K13" s="570" t="s">
        <v>48</v>
      </c>
      <c r="L13" s="19" t="s">
        <v>29</v>
      </c>
      <c r="M13" s="569" t="s">
        <v>47</v>
      </c>
      <c r="N13" s="570" t="s">
        <v>48</v>
      </c>
      <c r="O13" s="21" t="s">
        <v>29</v>
      </c>
    </row>
    <row r="14" spans="1:15" ht="15.75" thickBot="1" x14ac:dyDescent="0.25">
      <c r="A14" s="1003">
        <v>1</v>
      </c>
      <c r="B14" s="1004"/>
      <c r="C14" s="22">
        <v>2</v>
      </c>
      <c r="D14" s="23" t="s">
        <v>3</v>
      </c>
      <c r="E14" s="22" t="s">
        <v>4</v>
      </c>
      <c r="F14" s="24" t="s">
        <v>18</v>
      </c>
      <c r="G14" s="25" t="s">
        <v>5</v>
      </c>
      <c r="H14" s="22" t="s">
        <v>6</v>
      </c>
      <c r="I14" s="26" t="s">
        <v>24</v>
      </c>
      <c r="J14" s="23" t="s">
        <v>7</v>
      </c>
      <c r="K14" s="22" t="s">
        <v>8</v>
      </c>
      <c r="L14" s="24" t="s">
        <v>51</v>
      </c>
      <c r="M14" s="25" t="s">
        <v>9</v>
      </c>
      <c r="N14" s="22" t="s">
        <v>10</v>
      </c>
      <c r="O14" s="27" t="s">
        <v>52</v>
      </c>
    </row>
    <row r="15" spans="1:15" ht="15.75" customHeight="1" thickTop="1" x14ac:dyDescent="0.2">
      <c r="A15" s="993" t="s">
        <v>257</v>
      </c>
      <c r="B15" s="994"/>
      <c r="C15" s="6" t="s">
        <v>53</v>
      </c>
      <c r="D15" s="616">
        <v>64.23</v>
      </c>
      <c r="E15" s="617">
        <v>1.3460000000000001</v>
      </c>
      <c r="F15" s="618">
        <f t="shared" ref="F15:F17" si="0">SUM(E15,D15)</f>
        <v>65.576000000000008</v>
      </c>
      <c r="G15" s="616">
        <v>13.673999999999999</v>
      </c>
      <c r="H15" s="617">
        <v>3.4089999999999998</v>
      </c>
      <c r="I15" s="618">
        <f t="shared" ref="I15:I17" si="1">SUM(H15,G15)</f>
        <v>17.082999999999998</v>
      </c>
      <c r="J15" s="624">
        <v>0</v>
      </c>
      <c r="K15" s="617">
        <v>0</v>
      </c>
      <c r="L15" s="631">
        <f t="shared" ref="L15:L17" si="2">SUM(J15,K15)</f>
        <v>0</v>
      </c>
      <c r="M15" s="619">
        <f t="shared" ref="M15:N56" si="3">SUM(J15,G15,D15)</f>
        <v>77.903999999999996</v>
      </c>
      <c r="N15" s="620">
        <f t="shared" si="3"/>
        <v>4.7549999999999999</v>
      </c>
      <c r="O15" s="592">
        <f t="shared" ref="O15:O56" si="4">SUM(M15,N15)</f>
        <v>82.658999999999992</v>
      </c>
    </row>
    <row r="16" spans="1:15" x14ac:dyDescent="0.2">
      <c r="A16" s="978"/>
      <c r="B16" s="979"/>
      <c r="C16" s="10" t="s">
        <v>54</v>
      </c>
      <c r="D16" s="621">
        <v>1064.4770000000001</v>
      </c>
      <c r="E16" s="622">
        <v>34.643000000000001</v>
      </c>
      <c r="F16" s="623">
        <f t="shared" si="0"/>
        <v>1099.1200000000001</v>
      </c>
      <c r="G16" s="621">
        <v>128.714</v>
      </c>
      <c r="H16" s="622">
        <v>16.974</v>
      </c>
      <c r="I16" s="618">
        <f t="shared" si="1"/>
        <v>145.68799999999999</v>
      </c>
      <c r="J16" s="624">
        <v>3.7679999999999998</v>
      </c>
      <c r="K16" s="617">
        <v>7.0000000000000001E-3</v>
      </c>
      <c r="L16" s="623">
        <f t="shared" si="2"/>
        <v>3.7749999999999999</v>
      </c>
      <c r="M16" s="619">
        <f t="shared" si="3"/>
        <v>1196.9590000000001</v>
      </c>
      <c r="N16" s="620">
        <f t="shared" si="3"/>
        <v>51.624000000000002</v>
      </c>
      <c r="O16" s="592">
        <f t="shared" si="4"/>
        <v>1248.5830000000001</v>
      </c>
    </row>
    <row r="17" spans="1:16" ht="15.75" thickBot="1" x14ac:dyDescent="0.25">
      <c r="A17" s="980"/>
      <c r="B17" s="981"/>
      <c r="C17" s="593" t="s">
        <v>55</v>
      </c>
      <c r="D17" s="625">
        <v>2.214</v>
      </c>
      <c r="E17" s="626">
        <v>1.266</v>
      </c>
      <c r="F17" s="627">
        <f t="shared" si="0"/>
        <v>3.48</v>
      </c>
      <c r="G17" s="625">
        <v>5.4809999999999999</v>
      </c>
      <c r="H17" s="626">
        <v>2.194</v>
      </c>
      <c r="I17" s="627">
        <f t="shared" si="1"/>
        <v>7.6749999999999998</v>
      </c>
      <c r="J17" s="632">
        <v>0.188</v>
      </c>
      <c r="K17" s="626">
        <v>0.373</v>
      </c>
      <c r="L17" s="627">
        <f t="shared" si="2"/>
        <v>0.56099999999999994</v>
      </c>
      <c r="M17" s="629">
        <f t="shared" si="3"/>
        <v>7.8829999999999991</v>
      </c>
      <c r="N17" s="630">
        <f t="shared" si="3"/>
        <v>3.8330000000000002</v>
      </c>
      <c r="O17" s="590">
        <f t="shared" si="4"/>
        <v>11.715999999999999</v>
      </c>
    </row>
    <row r="18" spans="1:16" x14ac:dyDescent="0.2">
      <c r="A18" s="978" t="s">
        <v>112</v>
      </c>
      <c r="B18" s="979"/>
      <c r="C18" s="591" t="s">
        <v>53</v>
      </c>
      <c r="D18" s="616">
        <v>66</v>
      </c>
      <c r="E18" s="617">
        <v>0</v>
      </c>
      <c r="F18" s="618">
        <f>SUM(E18,D18)</f>
        <v>66</v>
      </c>
      <c r="G18" s="616">
        <v>3</v>
      </c>
      <c r="H18" s="617">
        <v>4</v>
      </c>
      <c r="I18" s="618">
        <f>SUM(H18,G18)</f>
        <v>7</v>
      </c>
      <c r="J18" s="624">
        <v>14</v>
      </c>
      <c r="K18" s="617">
        <v>27</v>
      </c>
      <c r="L18" s="631">
        <f>SUM(K18,J18)</f>
        <v>41</v>
      </c>
      <c r="M18" s="619">
        <f t="shared" si="3"/>
        <v>83</v>
      </c>
      <c r="N18" s="620">
        <f t="shared" si="3"/>
        <v>31</v>
      </c>
      <c r="O18" s="592">
        <f t="shared" si="4"/>
        <v>114</v>
      </c>
    </row>
    <row r="19" spans="1:16" x14ac:dyDescent="0.2">
      <c r="A19" s="978"/>
      <c r="B19" s="979"/>
      <c r="C19" s="10" t="s">
        <v>54</v>
      </c>
      <c r="D19" s="621">
        <v>2501</v>
      </c>
      <c r="E19" s="622">
        <v>20</v>
      </c>
      <c r="F19" s="623">
        <f>SUM(E19,D19)</f>
        <v>2521</v>
      </c>
      <c r="G19" s="621">
        <v>194</v>
      </c>
      <c r="H19" s="622">
        <v>19</v>
      </c>
      <c r="I19" s="618">
        <f>SUM(H19,G19)</f>
        <v>213</v>
      </c>
      <c r="J19" s="624">
        <v>116</v>
      </c>
      <c r="K19" s="617">
        <v>40</v>
      </c>
      <c r="L19" s="623">
        <f>SUM(K19,J19)</f>
        <v>156</v>
      </c>
      <c r="M19" s="619">
        <f t="shared" si="3"/>
        <v>2811</v>
      </c>
      <c r="N19" s="620">
        <f t="shared" si="3"/>
        <v>79</v>
      </c>
      <c r="O19" s="592">
        <f t="shared" si="4"/>
        <v>2890</v>
      </c>
    </row>
    <row r="20" spans="1:16" ht="15.75" thickBot="1" x14ac:dyDescent="0.25">
      <c r="A20" s="980"/>
      <c r="B20" s="981"/>
      <c r="C20" s="593" t="s">
        <v>55</v>
      </c>
      <c r="D20" s="625">
        <v>149</v>
      </c>
      <c r="E20" s="626">
        <v>10</v>
      </c>
      <c r="F20" s="627">
        <f>SUM(E20,D20)</f>
        <v>159</v>
      </c>
      <c r="G20" s="625">
        <v>5</v>
      </c>
      <c r="H20" s="626">
        <v>1</v>
      </c>
      <c r="I20" s="627">
        <f>SUM(H20,G20)</f>
        <v>6</v>
      </c>
      <c r="J20" s="632">
        <v>1</v>
      </c>
      <c r="K20" s="626">
        <v>0</v>
      </c>
      <c r="L20" s="627">
        <f>SUM(K20,J20)</f>
        <v>1</v>
      </c>
      <c r="M20" s="629">
        <f t="shared" si="3"/>
        <v>155</v>
      </c>
      <c r="N20" s="630">
        <f t="shared" si="3"/>
        <v>11</v>
      </c>
      <c r="O20" s="590">
        <f t="shared" si="4"/>
        <v>166</v>
      </c>
    </row>
    <row r="21" spans="1:16" ht="15" customHeight="1" x14ac:dyDescent="0.2">
      <c r="A21" s="976" t="s">
        <v>110</v>
      </c>
      <c r="B21" s="977"/>
      <c r="C21" s="591" t="s">
        <v>53</v>
      </c>
      <c r="D21" s="658">
        <v>30</v>
      </c>
      <c r="E21" s="659">
        <v>5</v>
      </c>
      <c r="F21" s="660">
        <f t="shared" ref="F21:F23" si="5">SUM(E21,D21)</f>
        <v>35</v>
      </c>
      <c r="G21" s="658">
        <v>16</v>
      </c>
      <c r="H21" s="659">
        <v>20</v>
      </c>
      <c r="I21" s="660">
        <f t="shared" ref="I21:I23" si="6">SUM(H21,G21)</f>
        <v>36</v>
      </c>
      <c r="J21" s="661">
        <v>4</v>
      </c>
      <c r="K21" s="659">
        <v>2</v>
      </c>
      <c r="L21" s="631">
        <f t="shared" ref="L21:L23" si="7">SUM(K21,J21)</f>
        <v>6</v>
      </c>
      <c r="M21" s="619">
        <f t="shared" si="3"/>
        <v>50</v>
      </c>
      <c r="N21" s="620">
        <f t="shared" si="3"/>
        <v>27</v>
      </c>
      <c r="O21" s="592">
        <f t="shared" si="4"/>
        <v>77</v>
      </c>
    </row>
    <row r="22" spans="1:16" x14ac:dyDescent="0.2">
      <c r="A22" s="978"/>
      <c r="B22" s="979"/>
      <c r="C22" s="10" t="s">
        <v>54</v>
      </c>
      <c r="D22" s="662">
        <v>216</v>
      </c>
      <c r="E22" s="663">
        <v>0</v>
      </c>
      <c r="F22" s="664">
        <f t="shared" si="5"/>
        <v>216</v>
      </c>
      <c r="G22" s="662">
        <v>16</v>
      </c>
      <c r="H22" s="663">
        <v>1</v>
      </c>
      <c r="I22" s="660">
        <f t="shared" si="6"/>
        <v>17</v>
      </c>
      <c r="J22" s="661">
        <v>28</v>
      </c>
      <c r="K22" s="659">
        <v>3</v>
      </c>
      <c r="L22" s="623">
        <f t="shared" si="7"/>
        <v>31</v>
      </c>
      <c r="M22" s="619">
        <f t="shared" si="3"/>
        <v>260</v>
      </c>
      <c r="N22" s="620">
        <f t="shared" si="3"/>
        <v>4</v>
      </c>
      <c r="O22" s="592">
        <f t="shared" si="4"/>
        <v>264</v>
      </c>
    </row>
    <row r="23" spans="1:16" ht="15.75" thickBot="1" x14ac:dyDescent="0.25">
      <c r="A23" s="980"/>
      <c r="B23" s="981"/>
      <c r="C23" s="593" t="s">
        <v>55</v>
      </c>
      <c r="D23" s="665">
        <v>3</v>
      </c>
      <c r="E23" s="666">
        <v>0</v>
      </c>
      <c r="F23" s="667">
        <f t="shared" si="5"/>
        <v>3</v>
      </c>
      <c r="G23" s="668">
        <v>0</v>
      </c>
      <c r="H23" s="666">
        <v>0</v>
      </c>
      <c r="I23" s="667">
        <f t="shared" si="6"/>
        <v>0</v>
      </c>
      <c r="J23" s="669">
        <v>3</v>
      </c>
      <c r="K23" s="666">
        <v>3</v>
      </c>
      <c r="L23" s="627">
        <f t="shared" si="7"/>
        <v>6</v>
      </c>
      <c r="M23" s="629">
        <f t="shared" si="3"/>
        <v>6</v>
      </c>
      <c r="N23" s="630">
        <f t="shared" si="3"/>
        <v>3</v>
      </c>
      <c r="O23" s="590">
        <f t="shared" si="4"/>
        <v>9</v>
      </c>
    </row>
    <row r="24" spans="1:16" ht="15" customHeight="1" x14ac:dyDescent="0.2">
      <c r="A24" s="976" t="s">
        <v>114</v>
      </c>
      <c r="B24" s="977"/>
      <c r="C24" s="591" t="s">
        <v>53</v>
      </c>
      <c r="D24" s="658">
        <v>12</v>
      </c>
      <c r="E24" s="659">
        <v>3</v>
      </c>
      <c r="F24" s="660">
        <f t="shared" ref="F24:F56" si="8">SUM(E24,D24)</f>
        <v>15</v>
      </c>
      <c r="G24" s="658">
        <v>21</v>
      </c>
      <c r="H24" s="659">
        <v>22</v>
      </c>
      <c r="I24" s="660">
        <f t="shared" ref="I24:I56" si="9">SUM(H24,G24)</f>
        <v>43</v>
      </c>
      <c r="J24" s="661">
        <v>3</v>
      </c>
      <c r="K24" s="659">
        <v>1</v>
      </c>
      <c r="L24" s="631">
        <f t="shared" ref="L24:L29" si="10">SUM(K24,J24)</f>
        <v>4</v>
      </c>
      <c r="M24" s="619">
        <f t="shared" si="3"/>
        <v>36</v>
      </c>
      <c r="N24" s="620">
        <f t="shared" si="3"/>
        <v>26</v>
      </c>
      <c r="O24" s="592">
        <f t="shared" si="4"/>
        <v>62</v>
      </c>
    </row>
    <row r="25" spans="1:16" x14ac:dyDescent="0.2">
      <c r="A25" s="978"/>
      <c r="B25" s="979"/>
      <c r="C25" s="10" t="s">
        <v>54</v>
      </c>
      <c r="D25" s="662">
        <v>242</v>
      </c>
      <c r="E25" s="663">
        <v>9</v>
      </c>
      <c r="F25" s="664">
        <f t="shared" si="8"/>
        <v>251</v>
      </c>
      <c r="G25" s="662">
        <v>43</v>
      </c>
      <c r="H25" s="663">
        <v>3</v>
      </c>
      <c r="I25" s="660">
        <f t="shared" si="9"/>
        <v>46</v>
      </c>
      <c r="J25" s="661">
        <v>6</v>
      </c>
      <c r="K25" s="659">
        <v>2</v>
      </c>
      <c r="L25" s="623">
        <f t="shared" si="10"/>
        <v>8</v>
      </c>
      <c r="M25" s="619">
        <f t="shared" si="3"/>
        <v>291</v>
      </c>
      <c r="N25" s="620">
        <f t="shared" si="3"/>
        <v>14</v>
      </c>
      <c r="O25" s="592">
        <f t="shared" si="4"/>
        <v>305</v>
      </c>
    </row>
    <row r="26" spans="1:16" ht="15.75" thickBot="1" x14ac:dyDescent="0.25">
      <c r="A26" s="980"/>
      <c r="B26" s="981"/>
      <c r="C26" s="593" t="s">
        <v>55</v>
      </c>
      <c r="D26" s="665">
        <v>6</v>
      </c>
      <c r="E26" s="666">
        <v>16</v>
      </c>
      <c r="F26" s="667">
        <f t="shared" si="8"/>
        <v>22</v>
      </c>
      <c r="G26" s="668">
        <v>6</v>
      </c>
      <c r="H26" s="666">
        <v>3</v>
      </c>
      <c r="I26" s="667">
        <f t="shared" si="9"/>
        <v>9</v>
      </c>
      <c r="J26" s="669">
        <v>0</v>
      </c>
      <c r="K26" s="666">
        <v>0</v>
      </c>
      <c r="L26" s="627">
        <f t="shared" si="10"/>
        <v>0</v>
      </c>
      <c r="M26" s="629">
        <f t="shared" si="3"/>
        <v>12</v>
      </c>
      <c r="N26" s="630">
        <f t="shared" si="3"/>
        <v>19</v>
      </c>
      <c r="O26" s="590">
        <f t="shared" si="4"/>
        <v>31</v>
      </c>
    </row>
    <row r="27" spans="1:16" ht="15" customHeight="1" x14ac:dyDescent="0.2">
      <c r="A27" s="976" t="s">
        <v>167</v>
      </c>
      <c r="B27" s="977"/>
      <c r="C27" s="591" t="s">
        <v>53</v>
      </c>
      <c r="D27" s="658">
        <v>61.895000000000003</v>
      </c>
      <c r="E27" s="659">
        <v>0</v>
      </c>
      <c r="F27" s="660">
        <f t="shared" si="8"/>
        <v>61.895000000000003</v>
      </c>
      <c r="G27" s="658">
        <v>21.061999999999998</v>
      </c>
      <c r="H27" s="659">
        <v>0</v>
      </c>
      <c r="I27" s="660">
        <f t="shared" si="9"/>
        <v>21.061999999999998</v>
      </c>
      <c r="J27" s="661">
        <v>10.106999999999999</v>
      </c>
      <c r="K27" s="659">
        <v>1</v>
      </c>
      <c r="L27" s="631">
        <f t="shared" si="10"/>
        <v>11.106999999999999</v>
      </c>
      <c r="M27" s="619">
        <f t="shared" si="3"/>
        <v>93.063999999999993</v>
      </c>
      <c r="N27" s="620">
        <f t="shared" si="3"/>
        <v>1</v>
      </c>
      <c r="O27" s="592">
        <f t="shared" si="4"/>
        <v>94.063999999999993</v>
      </c>
    </row>
    <row r="28" spans="1:16" x14ac:dyDescent="0.2">
      <c r="A28" s="978"/>
      <c r="B28" s="979"/>
      <c r="C28" s="10" t="s">
        <v>54</v>
      </c>
      <c r="D28" s="662">
        <v>252.75399999999996</v>
      </c>
      <c r="E28" s="663">
        <v>3.3000000000000002E-2</v>
      </c>
      <c r="F28" s="664">
        <f t="shared" si="8"/>
        <v>252.78699999999995</v>
      </c>
      <c r="G28" s="662">
        <v>84.518000000000001</v>
      </c>
      <c r="H28" s="663">
        <v>1.5129999999999999</v>
      </c>
      <c r="I28" s="660">
        <f t="shared" si="9"/>
        <v>86.031000000000006</v>
      </c>
      <c r="J28" s="661">
        <v>20.718</v>
      </c>
      <c r="K28" s="659">
        <v>0</v>
      </c>
      <c r="L28" s="623">
        <f t="shared" si="10"/>
        <v>20.718</v>
      </c>
      <c r="M28" s="619">
        <f t="shared" si="3"/>
        <v>357.98999999999995</v>
      </c>
      <c r="N28" s="620">
        <f t="shared" si="3"/>
        <v>1.5459999999999998</v>
      </c>
      <c r="O28" s="592">
        <f t="shared" si="4"/>
        <v>359.53599999999994</v>
      </c>
    </row>
    <row r="29" spans="1:16" ht="15.75" thickBot="1" x14ac:dyDescent="0.25">
      <c r="A29" s="980"/>
      <c r="B29" s="981"/>
      <c r="C29" s="593" t="s">
        <v>55</v>
      </c>
      <c r="D29" s="665">
        <v>175.75300000000001</v>
      </c>
      <c r="E29" s="666">
        <v>2</v>
      </c>
      <c r="F29" s="667">
        <f t="shared" si="8"/>
        <v>177.75300000000001</v>
      </c>
      <c r="G29" s="668">
        <v>19.093</v>
      </c>
      <c r="H29" s="666">
        <v>0</v>
      </c>
      <c r="I29" s="667">
        <f t="shared" si="9"/>
        <v>19.093</v>
      </c>
      <c r="J29" s="669">
        <v>0</v>
      </c>
      <c r="K29" s="666">
        <v>0</v>
      </c>
      <c r="L29" s="627">
        <f t="shared" si="10"/>
        <v>0</v>
      </c>
      <c r="M29" s="629">
        <f t="shared" si="3"/>
        <v>194.846</v>
      </c>
      <c r="N29" s="630">
        <f t="shared" si="3"/>
        <v>2</v>
      </c>
      <c r="O29" s="590">
        <f t="shared" si="4"/>
        <v>196.846</v>
      </c>
    </row>
    <row r="30" spans="1:16" ht="15" customHeight="1" x14ac:dyDescent="0.2">
      <c r="A30" s="976" t="s">
        <v>290</v>
      </c>
      <c r="B30" s="977"/>
      <c r="C30" s="591" t="s">
        <v>53</v>
      </c>
      <c r="D30" s="658">
        <v>513</v>
      </c>
      <c r="E30" s="659">
        <v>15</v>
      </c>
      <c r="F30" s="660">
        <f>SUM(E30,D30)</f>
        <v>528</v>
      </c>
      <c r="G30" s="658">
        <v>160</v>
      </c>
      <c r="H30" s="659">
        <v>79</v>
      </c>
      <c r="I30" s="660">
        <f>SUM(H30,G30)</f>
        <v>239</v>
      </c>
      <c r="J30" s="658">
        <v>6</v>
      </c>
      <c r="K30" s="659">
        <v>10</v>
      </c>
      <c r="L30" s="816">
        <f>SUM(K30,J30)</f>
        <v>16</v>
      </c>
      <c r="M30" s="619">
        <f t="shared" si="3"/>
        <v>679</v>
      </c>
      <c r="N30" s="620">
        <f t="shared" si="3"/>
        <v>104</v>
      </c>
      <c r="O30" s="592">
        <f t="shared" si="4"/>
        <v>783</v>
      </c>
      <c r="P30" s="511"/>
    </row>
    <row r="31" spans="1:16" x14ac:dyDescent="0.2">
      <c r="A31" s="978"/>
      <c r="B31" s="979"/>
      <c r="C31" s="10" t="s">
        <v>54</v>
      </c>
      <c r="D31" s="662">
        <v>4517</v>
      </c>
      <c r="E31" s="663">
        <v>74</v>
      </c>
      <c r="F31" s="664">
        <f>SUM(E31,D31)</f>
        <v>4591</v>
      </c>
      <c r="G31" s="662">
        <v>963</v>
      </c>
      <c r="H31" s="663">
        <v>175</v>
      </c>
      <c r="I31" s="660">
        <f>SUM(H31,G31)</f>
        <v>1138</v>
      </c>
      <c r="J31" s="658">
        <v>23</v>
      </c>
      <c r="K31" s="659">
        <v>9</v>
      </c>
      <c r="L31" s="664">
        <f>SUM(K31,J31)</f>
        <v>32</v>
      </c>
      <c r="M31" s="619">
        <f t="shared" si="3"/>
        <v>5503</v>
      </c>
      <c r="N31" s="620">
        <f t="shared" si="3"/>
        <v>258</v>
      </c>
      <c r="O31" s="592">
        <f t="shared" si="4"/>
        <v>5761</v>
      </c>
    </row>
    <row r="32" spans="1:16" ht="15.75" thickBot="1" x14ac:dyDescent="0.25">
      <c r="A32" s="980"/>
      <c r="B32" s="981"/>
      <c r="C32" s="593" t="s">
        <v>55</v>
      </c>
      <c r="D32" s="668">
        <v>3</v>
      </c>
      <c r="E32" s="666">
        <v>4</v>
      </c>
      <c r="F32" s="817">
        <f>SUM(E32,D32)</f>
        <v>7</v>
      </c>
      <c r="G32" s="668">
        <v>4</v>
      </c>
      <c r="H32" s="666">
        <v>7</v>
      </c>
      <c r="I32" s="817">
        <f>SUM(H32,G32)</f>
        <v>11</v>
      </c>
      <c r="J32" s="818">
        <v>0</v>
      </c>
      <c r="K32" s="819">
        <v>1.409</v>
      </c>
      <c r="L32" s="817">
        <f>SUM(K32,J32)</f>
        <v>1.409</v>
      </c>
      <c r="M32" s="629">
        <f t="shared" si="3"/>
        <v>7</v>
      </c>
      <c r="N32" s="630">
        <f t="shared" si="3"/>
        <v>12.409000000000001</v>
      </c>
      <c r="O32" s="590">
        <f t="shared" si="4"/>
        <v>19.408999999999999</v>
      </c>
    </row>
    <row r="33" spans="1:16" ht="15" customHeight="1" x14ac:dyDescent="0.2">
      <c r="A33" s="976" t="s">
        <v>116</v>
      </c>
      <c r="B33" s="977"/>
      <c r="C33" s="591" t="s">
        <v>53</v>
      </c>
      <c r="D33" s="616">
        <v>37</v>
      </c>
      <c r="E33" s="617">
        <v>11</v>
      </c>
      <c r="F33" s="618">
        <f t="shared" si="8"/>
        <v>48</v>
      </c>
      <c r="G33" s="616">
        <v>34</v>
      </c>
      <c r="H33" s="617">
        <v>49</v>
      </c>
      <c r="I33" s="618">
        <f t="shared" si="9"/>
        <v>83</v>
      </c>
      <c r="J33" s="616">
        <v>10</v>
      </c>
      <c r="K33" s="617">
        <v>19</v>
      </c>
      <c r="L33" s="631">
        <f t="shared" ref="L33:L35" si="11">SUM(J33,K33)</f>
        <v>29</v>
      </c>
      <c r="M33" s="619">
        <f t="shared" si="3"/>
        <v>81</v>
      </c>
      <c r="N33" s="620">
        <f t="shared" si="3"/>
        <v>79</v>
      </c>
      <c r="O33" s="592">
        <f t="shared" si="4"/>
        <v>160</v>
      </c>
      <c r="P33" s="596"/>
    </row>
    <row r="34" spans="1:16" x14ac:dyDescent="0.2">
      <c r="A34" s="978"/>
      <c r="B34" s="979"/>
      <c r="C34" s="10" t="s">
        <v>54</v>
      </c>
      <c r="D34" s="621">
        <v>1302</v>
      </c>
      <c r="E34" s="622">
        <v>58</v>
      </c>
      <c r="F34" s="623">
        <f t="shared" si="8"/>
        <v>1360</v>
      </c>
      <c r="G34" s="621">
        <v>156</v>
      </c>
      <c r="H34" s="622">
        <v>42</v>
      </c>
      <c r="I34" s="618">
        <f t="shared" si="9"/>
        <v>198</v>
      </c>
      <c r="J34" s="616">
        <v>14</v>
      </c>
      <c r="K34" s="617">
        <v>14</v>
      </c>
      <c r="L34" s="623">
        <f t="shared" si="11"/>
        <v>28</v>
      </c>
      <c r="M34" s="619">
        <f t="shared" si="3"/>
        <v>1472</v>
      </c>
      <c r="N34" s="620">
        <f t="shared" si="3"/>
        <v>114</v>
      </c>
      <c r="O34" s="592">
        <f t="shared" si="4"/>
        <v>1586</v>
      </c>
    </row>
    <row r="35" spans="1:16" ht="15.75" thickBot="1" x14ac:dyDescent="0.25">
      <c r="A35" s="980"/>
      <c r="B35" s="981"/>
      <c r="C35" s="593" t="s">
        <v>55</v>
      </c>
      <c r="D35" s="625">
        <v>10</v>
      </c>
      <c r="E35" s="626">
        <v>96</v>
      </c>
      <c r="F35" s="634">
        <f t="shared" si="8"/>
        <v>106</v>
      </c>
      <c r="G35" s="625">
        <v>7</v>
      </c>
      <c r="H35" s="626">
        <v>16</v>
      </c>
      <c r="I35" s="634">
        <f t="shared" si="9"/>
        <v>23</v>
      </c>
      <c r="J35" s="635">
        <v>2</v>
      </c>
      <c r="K35" s="628">
        <v>3</v>
      </c>
      <c r="L35" s="634">
        <f t="shared" si="11"/>
        <v>5</v>
      </c>
      <c r="M35" s="636">
        <f t="shared" si="3"/>
        <v>19</v>
      </c>
      <c r="N35" s="637">
        <f t="shared" si="3"/>
        <v>115</v>
      </c>
      <c r="O35" s="595">
        <f t="shared" si="4"/>
        <v>134</v>
      </c>
    </row>
    <row r="36" spans="1:16" ht="15" customHeight="1" x14ac:dyDescent="0.2">
      <c r="A36" s="976" t="s">
        <v>117</v>
      </c>
      <c r="B36" s="977"/>
      <c r="C36" s="591" t="s">
        <v>53</v>
      </c>
      <c r="D36" s="616">
        <v>0</v>
      </c>
      <c r="E36" s="617">
        <v>1</v>
      </c>
      <c r="F36" s="618">
        <f t="shared" si="8"/>
        <v>1</v>
      </c>
      <c r="G36" s="616">
        <v>0</v>
      </c>
      <c r="H36" s="617">
        <v>0</v>
      </c>
      <c r="I36" s="618">
        <f t="shared" si="9"/>
        <v>0</v>
      </c>
      <c r="J36" s="616">
        <v>1</v>
      </c>
      <c r="K36" s="617">
        <v>0</v>
      </c>
      <c r="L36" s="631">
        <f t="shared" ref="L36:L56" si="12">SUM(J36,K36)</f>
        <v>1</v>
      </c>
      <c r="M36" s="619">
        <f t="shared" si="3"/>
        <v>1</v>
      </c>
      <c r="N36" s="620">
        <f t="shared" si="3"/>
        <v>1</v>
      </c>
      <c r="O36" s="592">
        <f t="shared" si="4"/>
        <v>2</v>
      </c>
    </row>
    <row r="37" spans="1:16" x14ac:dyDescent="0.2">
      <c r="A37" s="978"/>
      <c r="B37" s="979"/>
      <c r="C37" s="10" t="s">
        <v>54</v>
      </c>
      <c r="D37" s="621">
        <v>232</v>
      </c>
      <c r="E37" s="622">
        <v>5</v>
      </c>
      <c r="F37" s="623">
        <v>18</v>
      </c>
      <c r="G37" s="621">
        <v>18</v>
      </c>
      <c r="H37" s="622">
        <v>8</v>
      </c>
      <c r="I37" s="618">
        <f t="shared" si="9"/>
        <v>26</v>
      </c>
      <c r="J37" s="616">
        <v>8</v>
      </c>
      <c r="K37" s="617">
        <v>8</v>
      </c>
      <c r="L37" s="623">
        <f t="shared" si="12"/>
        <v>16</v>
      </c>
      <c r="M37" s="619">
        <f t="shared" si="3"/>
        <v>258</v>
      </c>
      <c r="N37" s="620">
        <f t="shared" si="3"/>
        <v>21</v>
      </c>
      <c r="O37" s="592">
        <f t="shared" si="4"/>
        <v>279</v>
      </c>
    </row>
    <row r="38" spans="1:16" ht="15.75" thickBot="1" x14ac:dyDescent="0.25">
      <c r="A38" s="980"/>
      <c r="B38" s="981"/>
      <c r="C38" s="593" t="s">
        <v>55</v>
      </c>
      <c r="D38" s="633">
        <v>15</v>
      </c>
      <c r="E38" s="626">
        <v>2</v>
      </c>
      <c r="F38" s="627">
        <f t="shared" si="8"/>
        <v>17</v>
      </c>
      <c r="G38" s="625">
        <v>0</v>
      </c>
      <c r="H38" s="626">
        <v>0</v>
      </c>
      <c r="I38" s="627">
        <f t="shared" si="9"/>
        <v>0</v>
      </c>
      <c r="J38" s="625">
        <v>0</v>
      </c>
      <c r="K38" s="638">
        <v>0</v>
      </c>
      <c r="L38" s="836">
        <f t="shared" si="12"/>
        <v>0</v>
      </c>
      <c r="M38" s="636">
        <f t="shared" si="3"/>
        <v>15</v>
      </c>
      <c r="N38" s="637">
        <f t="shared" si="3"/>
        <v>2</v>
      </c>
      <c r="O38" s="595">
        <f t="shared" si="4"/>
        <v>17</v>
      </c>
    </row>
    <row r="39" spans="1:16" ht="15" customHeight="1" x14ac:dyDescent="0.2">
      <c r="A39" s="976" t="s">
        <v>119</v>
      </c>
      <c r="B39" s="977"/>
      <c r="C39" s="591" t="s">
        <v>53</v>
      </c>
      <c r="D39" s="616">
        <v>3.2000000000000001E-2</v>
      </c>
      <c r="E39" s="617">
        <v>0</v>
      </c>
      <c r="F39" s="618">
        <f t="shared" si="8"/>
        <v>3.2000000000000001E-2</v>
      </c>
      <c r="G39" s="616">
        <v>1.2470000000000001</v>
      </c>
      <c r="H39" s="617">
        <v>0.34</v>
      </c>
      <c r="I39" s="618">
        <f t="shared" si="9"/>
        <v>1.5870000000000002</v>
      </c>
      <c r="J39" s="616">
        <v>0</v>
      </c>
      <c r="K39" s="617">
        <v>0</v>
      </c>
      <c r="L39" s="631">
        <f t="shared" si="12"/>
        <v>0</v>
      </c>
      <c r="M39" s="619">
        <f t="shared" si="3"/>
        <v>1.2790000000000001</v>
      </c>
      <c r="N39" s="620">
        <f t="shared" si="3"/>
        <v>0.34</v>
      </c>
      <c r="O39" s="592">
        <f t="shared" si="4"/>
        <v>1.6190000000000002</v>
      </c>
    </row>
    <row r="40" spans="1:16" x14ac:dyDescent="0.2">
      <c r="A40" s="978"/>
      <c r="B40" s="979"/>
      <c r="C40" s="10" t="s">
        <v>54</v>
      </c>
      <c r="D40" s="621">
        <v>49.234000000000002</v>
      </c>
      <c r="E40" s="622">
        <v>1.885</v>
      </c>
      <c r="F40" s="623">
        <f t="shared" si="8"/>
        <v>51.119</v>
      </c>
      <c r="G40" s="621">
        <v>6.5940000000000003</v>
      </c>
      <c r="H40" s="622">
        <v>2.0230000000000001</v>
      </c>
      <c r="I40" s="618">
        <f t="shared" si="9"/>
        <v>8.6170000000000009</v>
      </c>
      <c r="J40" s="616">
        <v>1.391</v>
      </c>
      <c r="K40" s="617">
        <v>0</v>
      </c>
      <c r="L40" s="623">
        <f t="shared" si="12"/>
        <v>1.391</v>
      </c>
      <c r="M40" s="619">
        <f t="shared" si="3"/>
        <v>57.219000000000001</v>
      </c>
      <c r="N40" s="620">
        <f t="shared" si="3"/>
        <v>3.9080000000000004</v>
      </c>
      <c r="O40" s="592">
        <f t="shared" si="4"/>
        <v>61.127000000000002</v>
      </c>
    </row>
    <row r="41" spans="1:16" ht="15.75" thickBot="1" x14ac:dyDescent="0.25">
      <c r="A41" s="980"/>
      <c r="B41" s="981"/>
      <c r="C41" s="593" t="s">
        <v>55</v>
      </c>
      <c r="D41" s="625">
        <v>15.284000000000001</v>
      </c>
      <c r="E41" s="626">
        <v>9.468</v>
      </c>
      <c r="F41" s="634">
        <f t="shared" si="8"/>
        <v>24.752000000000002</v>
      </c>
      <c r="G41" s="625">
        <v>7.1779999999999999</v>
      </c>
      <c r="H41" s="626">
        <v>3.8780000000000001</v>
      </c>
      <c r="I41" s="634">
        <f t="shared" si="9"/>
        <v>11.056000000000001</v>
      </c>
      <c r="J41" s="635">
        <v>0.627</v>
      </c>
      <c r="K41" s="628">
        <v>4.4999999999999998E-2</v>
      </c>
      <c r="L41" s="634">
        <f t="shared" si="12"/>
        <v>0.67200000000000004</v>
      </c>
      <c r="M41" s="636">
        <f t="shared" si="3"/>
        <v>23.088999999999999</v>
      </c>
      <c r="N41" s="637">
        <f t="shared" si="3"/>
        <v>13.391</v>
      </c>
      <c r="O41" s="595">
        <f t="shared" si="4"/>
        <v>36.479999999999997</v>
      </c>
    </row>
    <row r="42" spans="1:16" ht="15" customHeight="1" x14ac:dyDescent="0.2">
      <c r="A42" s="976" t="s">
        <v>120</v>
      </c>
      <c r="B42" s="977"/>
      <c r="C42" s="591" t="s">
        <v>53</v>
      </c>
      <c r="D42" s="616">
        <v>55.256</v>
      </c>
      <c r="E42" s="617">
        <v>0.03</v>
      </c>
      <c r="F42" s="618">
        <f t="shared" si="8"/>
        <v>55.286000000000001</v>
      </c>
      <c r="G42" s="616">
        <v>6</v>
      </c>
      <c r="H42" s="617">
        <v>4</v>
      </c>
      <c r="I42" s="618">
        <f t="shared" si="9"/>
        <v>10</v>
      </c>
      <c r="J42" s="616">
        <v>9.5180000000000007</v>
      </c>
      <c r="K42" s="617">
        <v>8.68</v>
      </c>
      <c r="L42" s="631">
        <f t="shared" si="12"/>
        <v>18.198</v>
      </c>
      <c r="M42" s="619">
        <f t="shared" si="3"/>
        <v>70.774000000000001</v>
      </c>
      <c r="N42" s="620">
        <f t="shared" si="3"/>
        <v>12.709999999999999</v>
      </c>
      <c r="O42" s="592">
        <f t="shared" si="4"/>
        <v>83.483999999999995</v>
      </c>
    </row>
    <row r="43" spans="1:16" x14ac:dyDescent="0.2">
      <c r="A43" s="978"/>
      <c r="B43" s="979"/>
      <c r="C43" s="10" t="s">
        <v>54</v>
      </c>
      <c r="D43" s="621">
        <v>165.32400000000001</v>
      </c>
      <c r="E43" s="622">
        <v>1</v>
      </c>
      <c r="F43" s="623">
        <f t="shared" si="8"/>
        <v>166.32400000000001</v>
      </c>
      <c r="G43" s="621">
        <v>48</v>
      </c>
      <c r="H43" s="622">
        <v>3</v>
      </c>
      <c r="I43" s="618">
        <f t="shared" si="9"/>
        <v>51</v>
      </c>
      <c r="J43" s="616">
        <v>43.164999999999999</v>
      </c>
      <c r="K43" s="617">
        <v>3</v>
      </c>
      <c r="L43" s="623">
        <f t="shared" si="12"/>
        <v>46.164999999999999</v>
      </c>
      <c r="M43" s="619">
        <f t="shared" si="3"/>
        <v>256.48900000000003</v>
      </c>
      <c r="N43" s="620">
        <f t="shared" si="3"/>
        <v>7</v>
      </c>
      <c r="O43" s="592">
        <f t="shared" si="4"/>
        <v>263.48900000000003</v>
      </c>
    </row>
    <row r="44" spans="1:16" ht="15.75" thickBot="1" x14ac:dyDescent="0.25">
      <c r="A44" s="980"/>
      <c r="B44" s="981"/>
      <c r="C44" s="593" t="s">
        <v>55</v>
      </c>
      <c r="D44" s="625">
        <v>0</v>
      </c>
      <c r="E44" s="626">
        <v>0</v>
      </c>
      <c r="F44" s="634">
        <f t="shared" si="8"/>
        <v>0</v>
      </c>
      <c r="G44" s="625">
        <v>1</v>
      </c>
      <c r="H44" s="626">
        <v>1</v>
      </c>
      <c r="I44" s="634">
        <f t="shared" si="9"/>
        <v>2</v>
      </c>
      <c r="J44" s="635">
        <v>0</v>
      </c>
      <c r="K44" s="628">
        <v>2</v>
      </c>
      <c r="L44" s="634">
        <f t="shared" si="12"/>
        <v>2</v>
      </c>
      <c r="M44" s="636">
        <f t="shared" si="3"/>
        <v>1</v>
      </c>
      <c r="N44" s="637">
        <f t="shared" si="3"/>
        <v>3</v>
      </c>
      <c r="O44" s="595">
        <f t="shared" si="4"/>
        <v>4</v>
      </c>
    </row>
    <row r="45" spans="1:16" ht="15" customHeight="1" x14ac:dyDescent="0.2">
      <c r="A45" s="976" t="s">
        <v>121</v>
      </c>
      <c r="B45" s="977"/>
      <c r="C45" s="591" t="s">
        <v>53</v>
      </c>
      <c r="D45" s="616">
        <v>99</v>
      </c>
      <c r="E45" s="617">
        <v>0</v>
      </c>
      <c r="F45" s="618">
        <f t="shared" si="8"/>
        <v>99</v>
      </c>
      <c r="G45" s="616">
        <v>14</v>
      </c>
      <c r="H45" s="617">
        <v>12</v>
      </c>
      <c r="I45" s="618">
        <f t="shared" si="9"/>
        <v>26</v>
      </c>
      <c r="J45" s="616">
        <v>3</v>
      </c>
      <c r="K45" s="617">
        <v>1</v>
      </c>
      <c r="L45" s="631">
        <f t="shared" si="12"/>
        <v>4</v>
      </c>
      <c r="M45" s="619">
        <f t="shared" si="3"/>
        <v>116</v>
      </c>
      <c r="N45" s="620">
        <f t="shared" si="3"/>
        <v>13</v>
      </c>
      <c r="O45" s="592">
        <f t="shared" si="4"/>
        <v>129</v>
      </c>
    </row>
    <row r="46" spans="1:16" x14ac:dyDescent="0.2">
      <c r="A46" s="978"/>
      <c r="B46" s="979"/>
      <c r="C46" s="10" t="s">
        <v>54</v>
      </c>
      <c r="D46" s="621">
        <v>162</v>
      </c>
      <c r="E46" s="622">
        <v>1</v>
      </c>
      <c r="F46" s="623">
        <f t="shared" si="8"/>
        <v>163</v>
      </c>
      <c r="G46" s="621">
        <v>24</v>
      </c>
      <c r="H46" s="622">
        <v>2</v>
      </c>
      <c r="I46" s="618">
        <f t="shared" si="9"/>
        <v>26</v>
      </c>
      <c r="J46" s="616">
        <v>28</v>
      </c>
      <c r="K46" s="617">
        <v>12</v>
      </c>
      <c r="L46" s="623">
        <f t="shared" si="12"/>
        <v>40</v>
      </c>
      <c r="M46" s="619">
        <f t="shared" si="3"/>
        <v>214</v>
      </c>
      <c r="N46" s="620">
        <f t="shared" si="3"/>
        <v>15</v>
      </c>
      <c r="O46" s="592">
        <f t="shared" si="4"/>
        <v>229</v>
      </c>
    </row>
    <row r="47" spans="1:16" ht="15.75" thickBot="1" x14ac:dyDescent="0.25">
      <c r="A47" s="980"/>
      <c r="B47" s="981"/>
      <c r="C47" s="593" t="s">
        <v>55</v>
      </c>
      <c r="D47" s="625">
        <v>7</v>
      </c>
      <c r="E47" s="626">
        <v>0</v>
      </c>
      <c r="F47" s="634">
        <f t="shared" si="8"/>
        <v>7</v>
      </c>
      <c r="G47" s="625">
        <v>5</v>
      </c>
      <c r="H47" s="626">
        <v>0</v>
      </c>
      <c r="I47" s="634">
        <f t="shared" si="9"/>
        <v>5</v>
      </c>
      <c r="J47" s="635">
        <v>3</v>
      </c>
      <c r="K47" s="628">
        <v>0</v>
      </c>
      <c r="L47" s="634">
        <f t="shared" si="12"/>
        <v>3</v>
      </c>
      <c r="M47" s="636">
        <f t="shared" si="3"/>
        <v>15</v>
      </c>
      <c r="N47" s="637">
        <f t="shared" si="3"/>
        <v>0</v>
      </c>
      <c r="O47" s="595">
        <f t="shared" si="4"/>
        <v>15</v>
      </c>
    </row>
    <row r="48" spans="1:16" ht="15" customHeight="1" x14ac:dyDescent="0.2">
      <c r="A48" s="976" t="s">
        <v>118</v>
      </c>
      <c r="B48" s="977"/>
      <c r="C48" s="591" t="s">
        <v>53</v>
      </c>
      <c r="D48" s="616">
        <v>171</v>
      </c>
      <c r="E48" s="617">
        <v>3</v>
      </c>
      <c r="F48" s="618">
        <f t="shared" si="8"/>
        <v>174</v>
      </c>
      <c r="G48" s="616">
        <v>45</v>
      </c>
      <c r="H48" s="617">
        <v>10</v>
      </c>
      <c r="I48" s="618">
        <f t="shared" si="9"/>
        <v>55</v>
      </c>
      <c r="J48" s="616">
        <v>60</v>
      </c>
      <c r="K48" s="617">
        <v>79</v>
      </c>
      <c r="L48" s="631">
        <f t="shared" si="12"/>
        <v>139</v>
      </c>
      <c r="M48" s="619">
        <f t="shared" si="3"/>
        <v>276</v>
      </c>
      <c r="N48" s="620">
        <f t="shared" si="3"/>
        <v>92</v>
      </c>
      <c r="O48" s="592">
        <f t="shared" si="4"/>
        <v>368</v>
      </c>
    </row>
    <row r="49" spans="1:23" x14ac:dyDescent="0.2">
      <c r="A49" s="978"/>
      <c r="B49" s="979"/>
      <c r="C49" s="10" t="s">
        <v>54</v>
      </c>
      <c r="D49" s="621">
        <v>1078</v>
      </c>
      <c r="E49" s="622">
        <v>9</v>
      </c>
      <c r="F49" s="623">
        <f t="shared" si="8"/>
        <v>1087</v>
      </c>
      <c r="G49" s="621">
        <v>297</v>
      </c>
      <c r="H49" s="622">
        <v>19</v>
      </c>
      <c r="I49" s="618">
        <f t="shared" si="9"/>
        <v>316</v>
      </c>
      <c r="J49" s="616">
        <v>37</v>
      </c>
      <c r="K49" s="617">
        <v>11</v>
      </c>
      <c r="L49" s="623">
        <f t="shared" si="12"/>
        <v>48</v>
      </c>
      <c r="M49" s="619">
        <f t="shared" si="3"/>
        <v>1412</v>
      </c>
      <c r="N49" s="620">
        <f t="shared" si="3"/>
        <v>39</v>
      </c>
      <c r="O49" s="592">
        <f t="shared" si="4"/>
        <v>1451</v>
      </c>
    </row>
    <row r="50" spans="1:23" ht="15.75" thickBot="1" x14ac:dyDescent="0.25">
      <c r="A50" s="980"/>
      <c r="B50" s="981"/>
      <c r="C50" s="593" t="s">
        <v>55</v>
      </c>
      <c r="D50" s="625">
        <v>2</v>
      </c>
      <c r="E50" s="626">
        <v>3</v>
      </c>
      <c r="F50" s="634">
        <f t="shared" si="8"/>
        <v>5</v>
      </c>
      <c r="G50" s="625">
        <v>1</v>
      </c>
      <c r="H50" s="626">
        <v>0</v>
      </c>
      <c r="I50" s="634">
        <f t="shared" si="9"/>
        <v>1</v>
      </c>
      <c r="J50" s="635">
        <v>2</v>
      </c>
      <c r="K50" s="628">
        <v>0</v>
      </c>
      <c r="L50" s="634">
        <f t="shared" si="12"/>
        <v>2</v>
      </c>
      <c r="M50" s="629">
        <f t="shared" si="3"/>
        <v>5</v>
      </c>
      <c r="N50" s="630">
        <f t="shared" si="3"/>
        <v>3</v>
      </c>
      <c r="O50" s="590">
        <f t="shared" si="4"/>
        <v>8</v>
      </c>
    </row>
    <row r="51" spans="1:23" ht="15" customHeight="1" x14ac:dyDescent="0.2">
      <c r="A51" s="997" t="s">
        <v>122</v>
      </c>
      <c r="B51" s="998"/>
      <c r="C51" s="591" t="s">
        <v>53</v>
      </c>
      <c r="D51" s="616">
        <v>7</v>
      </c>
      <c r="E51" s="617">
        <v>0</v>
      </c>
      <c r="F51" s="618">
        <f t="shared" si="8"/>
        <v>7</v>
      </c>
      <c r="G51" s="616">
        <v>0</v>
      </c>
      <c r="H51" s="617">
        <v>0</v>
      </c>
      <c r="I51" s="618">
        <f t="shared" si="9"/>
        <v>0</v>
      </c>
      <c r="J51" s="616">
        <v>9</v>
      </c>
      <c r="K51" s="617">
        <v>6</v>
      </c>
      <c r="L51" s="631">
        <f t="shared" ref="L51:L53" si="13">SUM(K51,J51)</f>
        <v>15</v>
      </c>
      <c r="M51" s="619">
        <f t="shared" si="3"/>
        <v>16</v>
      </c>
      <c r="N51" s="620">
        <f t="shared" si="3"/>
        <v>6</v>
      </c>
      <c r="O51" s="592">
        <f>SUM(M51,N51)</f>
        <v>22</v>
      </c>
      <c r="P51" s="596"/>
    </row>
    <row r="52" spans="1:23" x14ac:dyDescent="0.2">
      <c r="A52" s="978"/>
      <c r="B52" s="979"/>
      <c r="C52" s="10" t="s">
        <v>54</v>
      </c>
      <c r="D52" s="621">
        <v>39</v>
      </c>
      <c r="E52" s="622">
        <v>0</v>
      </c>
      <c r="F52" s="623">
        <f t="shared" si="8"/>
        <v>39</v>
      </c>
      <c r="G52" s="621">
        <v>5</v>
      </c>
      <c r="H52" s="622">
        <v>0</v>
      </c>
      <c r="I52" s="618">
        <f t="shared" si="9"/>
        <v>5</v>
      </c>
      <c r="J52" s="616">
        <v>46</v>
      </c>
      <c r="K52" s="617">
        <v>23</v>
      </c>
      <c r="L52" s="623">
        <f t="shared" si="13"/>
        <v>69</v>
      </c>
      <c r="M52" s="619">
        <f t="shared" si="3"/>
        <v>90</v>
      </c>
      <c r="N52" s="620">
        <f t="shared" si="3"/>
        <v>23</v>
      </c>
      <c r="O52" s="592">
        <f>SUM(M52,N52)</f>
        <v>113</v>
      </c>
    </row>
    <row r="53" spans="1:23" ht="15.75" thickBot="1" x14ac:dyDescent="0.25">
      <c r="A53" s="999"/>
      <c r="B53" s="1000"/>
      <c r="C53" s="597" t="s">
        <v>55</v>
      </c>
      <c r="D53" s="639">
        <v>8</v>
      </c>
      <c r="E53" s="640">
        <v>0</v>
      </c>
      <c r="F53" s="641">
        <f t="shared" si="8"/>
        <v>8</v>
      </c>
      <c r="G53" s="642">
        <v>4</v>
      </c>
      <c r="H53" s="640">
        <v>0</v>
      </c>
      <c r="I53" s="641">
        <f t="shared" si="9"/>
        <v>4</v>
      </c>
      <c r="J53" s="642">
        <v>3</v>
      </c>
      <c r="K53" s="640">
        <v>0</v>
      </c>
      <c r="L53" s="641">
        <f t="shared" si="13"/>
        <v>3</v>
      </c>
      <c r="M53" s="643">
        <f t="shared" si="3"/>
        <v>15</v>
      </c>
      <c r="N53" s="644">
        <f t="shared" si="3"/>
        <v>0</v>
      </c>
      <c r="O53" s="600">
        <f>SUM(M53,N53)</f>
        <v>15</v>
      </c>
    </row>
    <row r="54" spans="1:23" ht="15.75" customHeight="1" thickTop="1" x14ac:dyDescent="0.2">
      <c r="A54" s="993" t="s">
        <v>168</v>
      </c>
      <c r="B54" s="994"/>
      <c r="C54" s="601" t="s">
        <v>53</v>
      </c>
      <c r="D54" s="645">
        <f t="shared" ref="D54:E56" si="14">D15+D18+D21+D24+D27+D30+D33+D36+D39+D42+D45+D48+D51</f>
        <v>1116.413</v>
      </c>
      <c r="E54" s="645">
        <f t="shared" si="14"/>
        <v>39.376000000000005</v>
      </c>
      <c r="F54" s="646">
        <f t="shared" si="8"/>
        <v>1155.789</v>
      </c>
      <c r="G54" s="645">
        <f t="shared" ref="G54:H56" si="15">G15+G18+G21+G24+G27+G30+G33+G36+G39+G42+G45+G48+G51</f>
        <v>334.983</v>
      </c>
      <c r="H54" s="645">
        <f t="shared" si="15"/>
        <v>203.749</v>
      </c>
      <c r="I54" s="646">
        <f t="shared" si="9"/>
        <v>538.73199999999997</v>
      </c>
      <c r="J54" s="645">
        <f t="shared" ref="J54:K56" si="16">J15+J18+J21+J24+J27+J30+J33+J36+J39+J42+J45+J48+J51</f>
        <v>129.625</v>
      </c>
      <c r="K54" s="645">
        <f t="shared" si="16"/>
        <v>154.68</v>
      </c>
      <c r="L54" s="647">
        <f t="shared" si="12"/>
        <v>284.30500000000001</v>
      </c>
      <c r="M54" s="648">
        <f t="shared" si="3"/>
        <v>1581.021</v>
      </c>
      <c r="N54" s="649">
        <f t="shared" si="3"/>
        <v>397.80499999999995</v>
      </c>
      <c r="O54" s="608">
        <f t="shared" si="4"/>
        <v>1978.826</v>
      </c>
    </row>
    <row r="55" spans="1:23" x14ac:dyDescent="0.2">
      <c r="A55" s="978"/>
      <c r="B55" s="979"/>
      <c r="C55" s="609" t="s">
        <v>54</v>
      </c>
      <c r="D55" s="645">
        <f t="shared" si="14"/>
        <v>11820.789000000001</v>
      </c>
      <c r="E55" s="645">
        <f t="shared" si="14"/>
        <v>213.56099999999998</v>
      </c>
      <c r="F55" s="650">
        <f t="shared" si="8"/>
        <v>12034.35</v>
      </c>
      <c r="G55" s="645">
        <f t="shared" si="15"/>
        <v>1983.826</v>
      </c>
      <c r="H55" s="645">
        <f t="shared" si="15"/>
        <v>292.51</v>
      </c>
      <c r="I55" s="646">
        <f t="shared" si="9"/>
        <v>2276.3360000000002</v>
      </c>
      <c r="J55" s="645">
        <f t="shared" si="16"/>
        <v>375.04199999999997</v>
      </c>
      <c r="K55" s="645">
        <f t="shared" si="16"/>
        <v>125.00700000000001</v>
      </c>
      <c r="L55" s="650">
        <f>SUM(J55,K55)</f>
        <v>500.04899999999998</v>
      </c>
      <c r="M55" s="648">
        <f t="shared" si="3"/>
        <v>14179.657000000001</v>
      </c>
      <c r="N55" s="649">
        <f t="shared" si="3"/>
        <v>631.07799999999997</v>
      </c>
      <c r="O55" s="608">
        <f t="shared" si="4"/>
        <v>14810.735000000001</v>
      </c>
    </row>
    <row r="56" spans="1:23" x14ac:dyDescent="0.2">
      <c r="A56" s="995"/>
      <c r="B56" s="996"/>
      <c r="C56" s="609" t="s">
        <v>55</v>
      </c>
      <c r="D56" s="645">
        <f t="shared" si="14"/>
        <v>396.25099999999998</v>
      </c>
      <c r="E56" s="645">
        <f t="shared" si="14"/>
        <v>143.73399999999998</v>
      </c>
      <c r="F56" s="646">
        <f t="shared" si="8"/>
        <v>539.9849999999999</v>
      </c>
      <c r="G56" s="645">
        <f t="shared" si="15"/>
        <v>64.751999999999995</v>
      </c>
      <c r="H56" s="645">
        <f t="shared" si="15"/>
        <v>34.072000000000003</v>
      </c>
      <c r="I56" s="646">
        <f t="shared" si="9"/>
        <v>98.823999999999998</v>
      </c>
      <c r="J56" s="645">
        <f t="shared" si="16"/>
        <v>14.815</v>
      </c>
      <c r="K56" s="645">
        <f t="shared" si="16"/>
        <v>9.827</v>
      </c>
      <c r="L56" s="646">
        <f t="shared" si="12"/>
        <v>24.641999999999999</v>
      </c>
      <c r="M56" s="648">
        <f t="shared" si="3"/>
        <v>475.81799999999998</v>
      </c>
      <c r="N56" s="649">
        <f t="shared" si="3"/>
        <v>187.63299999999998</v>
      </c>
      <c r="O56" s="608">
        <f t="shared" si="4"/>
        <v>663.45100000000002</v>
      </c>
    </row>
    <row r="57" spans="1:23" ht="12" customHeight="1" x14ac:dyDescent="0.2">
      <c r="A57" s="8"/>
      <c r="B57" s="8"/>
      <c r="C57" s="670"/>
      <c r="D57" s="671"/>
      <c r="E57" s="671"/>
      <c r="F57" s="672"/>
      <c r="G57" s="671"/>
      <c r="H57" s="671"/>
      <c r="I57" s="672"/>
      <c r="J57" s="671"/>
      <c r="K57" s="671"/>
      <c r="L57" s="672"/>
      <c r="M57" s="672"/>
      <c r="N57" s="672"/>
      <c r="O57" s="672"/>
    </row>
    <row r="58" spans="1:23" ht="12" customHeight="1" x14ac:dyDescent="0.2">
      <c r="A58" s="473" t="s">
        <v>14</v>
      </c>
      <c r="B58" s="12"/>
      <c r="C58" s="11"/>
      <c r="D58" s="11"/>
      <c r="E58" s="11"/>
      <c r="F58" s="11"/>
      <c r="G58" s="11"/>
      <c r="H58" s="11"/>
      <c r="I58" s="11"/>
      <c r="J58" s="11"/>
      <c r="K58" s="11"/>
      <c r="L58" s="11"/>
      <c r="M58" s="11"/>
      <c r="N58" s="11"/>
      <c r="O58" s="11"/>
    </row>
    <row r="59" spans="1:23" ht="12" customHeight="1" x14ac:dyDescent="0.2">
      <c r="A59" s="474" t="s">
        <v>242</v>
      </c>
      <c r="B59" s="29"/>
      <c r="C59" s="474" t="s">
        <v>241</v>
      </c>
      <c r="D59" s="474"/>
      <c r="E59" s="29"/>
      <c r="F59" s="29"/>
      <c r="G59" s="29"/>
      <c r="H59" s="29"/>
      <c r="I59" s="474"/>
      <c r="J59" s="474"/>
      <c r="K59" s="29"/>
      <c r="L59" s="29"/>
      <c r="M59" s="29"/>
      <c r="N59" s="29"/>
      <c r="O59" s="29"/>
    </row>
    <row r="60" spans="1:23" ht="12" customHeight="1" x14ac:dyDescent="0.2">
      <c r="A60" s="474" t="s">
        <v>261</v>
      </c>
      <c r="B60" s="29"/>
      <c r="C60" s="29"/>
      <c r="D60" s="29"/>
      <c r="E60" s="29"/>
      <c r="F60" s="29"/>
      <c r="G60" s="29"/>
      <c r="H60" s="474"/>
      <c r="J60" s="474"/>
      <c r="K60" s="29"/>
      <c r="L60" s="29"/>
      <c r="M60" s="29"/>
      <c r="N60" s="29"/>
      <c r="O60" s="29"/>
    </row>
    <row r="61" spans="1:23" ht="24" customHeight="1" x14ac:dyDescent="0.2">
      <c r="A61" s="843" t="s">
        <v>291</v>
      </c>
      <c r="B61" s="843"/>
      <c r="C61" s="843"/>
      <c r="D61" s="843"/>
      <c r="E61" s="843"/>
      <c r="F61" s="843"/>
      <c r="G61" s="843"/>
      <c r="H61" s="843"/>
      <c r="I61" s="843"/>
      <c r="J61" s="843"/>
      <c r="K61" s="843"/>
      <c r="L61" s="843"/>
      <c r="M61" s="843"/>
      <c r="N61" s="843"/>
      <c r="O61" s="843"/>
      <c r="P61" s="245"/>
      <c r="Q61" s="245"/>
      <c r="R61" s="245"/>
      <c r="S61" s="245"/>
      <c r="T61" s="245"/>
      <c r="U61" s="245"/>
      <c r="V61" s="245"/>
      <c r="W61" s="245"/>
    </row>
    <row r="62" spans="1:23" x14ac:dyDescent="0.2">
      <c r="A62" s="29"/>
      <c r="I62" s="564"/>
    </row>
  </sheetData>
  <mergeCells count="23">
    <mergeCell ref="A61:O61"/>
    <mergeCell ref="M11:O12"/>
    <mergeCell ref="G12:I12"/>
    <mergeCell ref="J12:L12"/>
    <mergeCell ref="A27:B29"/>
    <mergeCell ref="A11:B13"/>
    <mergeCell ref="C11:C13"/>
    <mergeCell ref="D11:F12"/>
    <mergeCell ref="G11:L11"/>
    <mergeCell ref="A14:B14"/>
    <mergeCell ref="A15:B17"/>
    <mergeCell ref="A18:B20"/>
    <mergeCell ref="A21:B23"/>
    <mergeCell ref="A24:B26"/>
    <mergeCell ref="A54:B56"/>
    <mergeCell ref="A30:B32"/>
    <mergeCell ref="A48:B50"/>
    <mergeCell ref="A51:B53"/>
    <mergeCell ref="A33:B35"/>
    <mergeCell ref="A36:B38"/>
    <mergeCell ref="A39:B41"/>
    <mergeCell ref="A42:B44"/>
    <mergeCell ref="A45:B47"/>
  </mergeCells>
  <pageMargins left="0.59055118110236227" right="0.59055118110236227" top="0.59055118110236227" bottom="0.59055118110236227" header="0.51181102362204722" footer="0.51181102362204722"/>
  <pageSetup paperSize="9" scale="67"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7A302-8BD0-4990-86C2-35C9764F506F}">
  <dimension ref="A1:S38"/>
  <sheetViews>
    <sheetView topLeftCell="A10" zoomScaleNormal="100" workbookViewId="0"/>
  </sheetViews>
  <sheetFormatPr baseColWidth="10" defaultColWidth="11.5546875" defaultRowHeight="15" x14ac:dyDescent="0.2"/>
  <cols>
    <col min="1" max="1" width="24" style="95" customWidth="1"/>
    <col min="2" max="12" width="13.109375" style="95" customWidth="1"/>
    <col min="13" max="14" width="16.33203125" style="95" customWidth="1"/>
    <col min="15" max="16384" width="11.5546875" style="95"/>
  </cols>
  <sheetData>
    <row r="1" spans="1:14" ht="22.5" customHeight="1" x14ac:dyDescent="0.2">
      <c r="A1" s="62"/>
      <c r="N1" s="32"/>
    </row>
    <row r="2" spans="1:14" ht="22.5" customHeight="1" x14ac:dyDescent="0.2"/>
    <row r="3" spans="1:14" ht="22.5" customHeight="1" x14ac:dyDescent="0.2"/>
    <row r="4" spans="1:14" ht="22.5" customHeight="1" x14ac:dyDescent="0.2"/>
    <row r="5" spans="1:14" ht="22.5" customHeight="1" x14ac:dyDescent="0.2"/>
    <row r="6" spans="1:14" ht="22.5" customHeight="1" x14ac:dyDescent="0.2"/>
    <row r="7" spans="1:14" s="33" customFormat="1" ht="25.5" customHeight="1" x14ac:dyDescent="0.2">
      <c r="A7" s="34" t="s">
        <v>262</v>
      </c>
    </row>
    <row r="8" spans="1:14" s="33" customFormat="1" ht="22.5" customHeight="1" x14ac:dyDescent="0.2">
      <c r="A8" s="34"/>
    </row>
    <row r="9" spans="1:14" s="33" customFormat="1" ht="25.5" customHeight="1" x14ac:dyDescent="0.2">
      <c r="A9" s="34" t="s">
        <v>58</v>
      </c>
      <c r="B9" s="34" t="s">
        <v>263</v>
      </c>
    </row>
    <row r="10" spans="1:14" ht="22.5" customHeight="1" x14ac:dyDescent="0.2">
      <c r="A10" s="316"/>
      <c r="B10" s="316"/>
    </row>
    <row r="11" spans="1:14" s="63" customFormat="1" ht="27" customHeight="1" x14ac:dyDescent="0.2">
      <c r="A11" s="842" t="s">
        <v>11</v>
      </c>
      <c r="B11" s="838" t="s">
        <v>243</v>
      </c>
      <c r="C11" s="845"/>
      <c r="D11" s="845"/>
      <c r="E11" s="845"/>
      <c r="F11" s="845"/>
      <c r="G11" s="845"/>
      <c r="H11" s="845"/>
      <c r="I11" s="845"/>
      <c r="J11" s="845"/>
      <c r="K11" s="845"/>
      <c r="L11" s="840"/>
      <c r="M11" s="866" t="s">
        <v>244</v>
      </c>
      <c r="N11" s="845"/>
    </row>
    <row r="12" spans="1:14" s="63" customFormat="1" ht="36" customHeight="1" x14ac:dyDescent="0.2">
      <c r="A12" s="842"/>
      <c r="B12" s="850" t="s">
        <v>260</v>
      </c>
      <c r="C12" s="845"/>
      <c r="D12" s="845"/>
      <c r="E12" s="842" t="s">
        <v>259</v>
      </c>
      <c r="F12" s="858"/>
      <c r="G12" s="859"/>
      <c r="H12" s="845" t="s">
        <v>61</v>
      </c>
      <c r="I12" s="845"/>
      <c r="J12" s="845"/>
      <c r="K12" s="844" t="s">
        <v>63</v>
      </c>
      <c r="L12" s="840"/>
      <c r="M12" s="859"/>
      <c r="N12" s="845"/>
    </row>
    <row r="13" spans="1:14" s="63" customFormat="1" ht="27" customHeight="1" x14ac:dyDescent="0.2">
      <c r="A13" s="842"/>
      <c r="B13" s="850" t="s">
        <v>245</v>
      </c>
      <c r="C13" s="845" t="s">
        <v>59</v>
      </c>
      <c r="D13" s="845"/>
      <c r="E13" s="844" t="s">
        <v>245</v>
      </c>
      <c r="F13" s="845" t="s">
        <v>59</v>
      </c>
      <c r="G13" s="845"/>
      <c r="H13" s="844" t="s">
        <v>245</v>
      </c>
      <c r="I13" s="845" t="s">
        <v>59</v>
      </c>
      <c r="J13" s="845"/>
      <c r="K13" s="844" t="s">
        <v>245</v>
      </c>
      <c r="L13" s="839" t="s">
        <v>62</v>
      </c>
      <c r="M13" s="866" t="s">
        <v>64</v>
      </c>
      <c r="N13" s="844" t="s">
        <v>65</v>
      </c>
    </row>
    <row r="14" spans="1:14" s="63" customFormat="1" ht="27" customHeight="1" x14ac:dyDescent="0.2">
      <c r="A14" s="842"/>
      <c r="B14" s="838"/>
      <c r="C14" s="318" t="s">
        <v>246</v>
      </c>
      <c r="D14" s="318" t="s">
        <v>60</v>
      </c>
      <c r="E14" s="845"/>
      <c r="F14" s="745" t="s">
        <v>246</v>
      </c>
      <c r="G14" s="745" t="s">
        <v>60</v>
      </c>
      <c r="H14" s="845"/>
      <c r="I14" s="318" t="s">
        <v>246</v>
      </c>
      <c r="J14" s="318" t="s">
        <v>60</v>
      </c>
      <c r="K14" s="845"/>
      <c r="L14" s="840"/>
      <c r="M14" s="859"/>
      <c r="N14" s="845"/>
    </row>
    <row r="15" spans="1:14" s="319" customFormat="1" ht="18" customHeight="1" thickBot="1" x14ac:dyDescent="0.25">
      <c r="A15" s="37">
        <v>1</v>
      </c>
      <c r="B15" s="38" t="s">
        <v>1</v>
      </c>
      <c r="C15" s="41" t="s">
        <v>2</v>
      </c>
      <c r="D15" s="41" t="s">
        <v>16</v>
      </c>
      <c r="E15" s="41" t="s">
        <v>3</v>
      </c>
      <c r="F15" s="41" t="s">
        <v>4</v>
      </c>
      <c r="G15" s="41" t="s">
        <v>18</v>
      </c>
      <c r="H15" s="41" t="s">
        <v>5</v>
      </c>
      <c r="I15" s="41" t="s">
        <v>6</v>
      </c>
      <c r="J15" s="41" t="s">
        <v>24</v>
      </c>
      <c r="K15" s="41" t="s">
        <v>7</v>
      </c>
      <c r="L15" s="39" t="s">
        <v>8</v>
      </c>
      <c r="M15" s="40">
        <v>6</v>
      </c>
      <c r="N15" s="41">
        <v>7</v>
      </c>
    </row>
    <row r="16" spans="1:14" s="319" customFormat="1" ht="18" customHeight="1" thickTop="1" x14ac:dyDescent="0.2">
      <c r="A16" s="320" t="s">
        <v>166</v>
      </c>
      <c r="B16" s="106">
        <v>43</v>
      </c>
      <c r="C16" s="107">
        <v>0</v>
      </c>
      <c r="D16" s="108">
        <v>1</v>
      </c>
      <c r="E16" s="357">
        <v>12</v>
      </c>
      <c r="F16" s="107">
        <v>0</v>
      </c>
      <c r="G16" s="107">
        <v>9</v>
      </c>
      <c r="H16" s="107">
        <v>2</v>
      </c>
      <c r="I16" s="107">
        <v>0</v>
      </c>
      <c r="J16" s="107">
        <v>2</v>
      </c>
      <c r="K16" s="107">
        <v>7</v>
      </c>
      <c r="L16" s="111">
        <v>0</v>
      </c>
      <c r="M16" s="321">
        <v>0</v>
      </c>
      <c r="N16" s="321">
        <v>0</v>
      </c>
    </row>
    <row r="17" spans="1:14" s="319" customFormat="1" ht="18" customHeight="1" x14ac:dyDescent="0.2">
      <c r="A17" s="78" t="s">
        <v>112</v>
      </c>
      <c r="B17" s="79">
        <v>41</v>
      </c>
      <c r="C17" s="112">
        <v>9</v>
      </c>
      <c r="D17" s="113">
        <v>19</v>
      </c>
      <c r="E17" s="112">
        <v>26</v>
      </c>
      <c r="F17" s="112">
        <v>2</v>
      </c>
      <c r="G17" s="112">
        <v>13</v>
      </c>
      <c r="H17" s="112">
        <v>28</v>
      </c>
      <c r="I17" s="322">
        <v>0</v>
      </c>
      <c r="J17" s="112">
        <v>0</v>
      </c>
      <c r="K17" s="112">
        <v>128</v>
      </c>
      <c r="L17" s="323">
        <v>0</v>
      </c>
      <c r="M17" s="80">
        <v>0</v>
      </c>
      <c r="N17" s="321">
        <v>0</v>
      </c>
    </row>
    <row r="18" spans="1:14" s="319" customFormat="1" ht="18" customHeight="1" x14ac:dyDescent="0.2">
      <c r="A18" s="78" t="s">
        <v>111</v>
      </c>
      <c r="B18" s="112">
        <v>0</v>
      </c>
      <c r="C18" s="112">
        <v>0</v>
      </c>
      <c r="D18" s="113">
        <v>0</v>
      </c>
      <c r="E18" s="112">
        <v>0</v>
      </c>
      <c r="F18" s="112">
        <v>0</v>
      </c>
      <c r="G18" s="112">
        <v>0</v>
      </c>
      <c r="H18" s="112">
        <v>1</v>
      </c>
      <c r="I18" s="112">
        <v>0</v>
      </c>
      <c r="J18" s="112">
        <v>0</v>
      </c>
      <c r="K18" s="112">
        <v>0</v>
      </c>
      <c r="L18" s="323">
        <v>0</v>
      </c>
      <c r="M18" s="80">
        <v>0</v>
      </c>
      <c r="N18" s="80">
        <v>0</v>
      </c>
    </row>
    <row r="19" spans="1:14" s="319" customFormat="1" ht="18" customHeight="1" x14ac:dyDescent="0.2">
      <c r="A19" s="78" t="s">
        <v>110</v>
      </c>
      <c r="B19" s="106">
        <v>24</v>
      </c>
      <c r="C19" s="112">
        <v>0</v>
      </c>
      <c r="D19" s="113">
        <v>0</v>
      </c>
      <c r="E19" s="107">
        <v>0</v>
      </c>
      <c r="F19" s="112">
        <v>0</v>
      </c>
      <c r="G19" s="112">
        <v>0</v>
      </c>
      <c r="H19" s="112">
        <v>14</v>
      </c>
      <c r="I19" s="112">
        <v>0</v>
      </c>
      <c r="J19" s="112">
        <v>0</v>
      </c>
      <c r="K19" s="112">
        <v>6</v>
      </c>
      <c r="L19" s="323">
        <v>0</v>
      </c>
      <c r="M19" s="80">
        <v>0</v>
      </c>
      <c r="N19" s="80">
        <v>0</v>
      </c>
    </row>
    <row r="20" spans="1:14" s="319" customFormat="1" ht="18" customHeight="1" x14ac:dyDescent="0.2">
      <c r="A20" s="78" t="s">
        <v>113</v>
      </c>
      <c r="B20" s="112">
        <v>0</v>
      </c>
      <c r="C20" s="112">
        <v>0</v>
      </c>
      <c r="D20" s="113">
        <v>0</v>
      </c>
      <c r="E20" s="112">
        <v>0</v>
      </c>
      <c r="F20" s="112">
        <v>0</v>
      </c>
      <c r="G20" s="112">
        <v>0</v>
      </c>
      <c r="H20" s="112">
        <v>0</v>
      </c>
      <c r="I20" s="112">
        <v>0</v>
      </c>
      <c r="J20" s="112">
        <v>0</v>
      </c>
      <c r="K20" s="112">
        <v>0</v>
      </c>
      <c r="L20" s="323">
        <v>2</v>
      </c>
      <c r="M20" s="80">
        <v>0</v>
      </c>
      <c r="N20" s="80">
        <v>0</v>
      </c>
    </row>
    <row r="21" spans="1:14" s="319" customFormat="1" ht="18" customHeight="1" x14ac:dyDescent="0.2">
      <c r="A21" s="78" t="s">
        <v>115</v>
      </c>
      <c r="B21" s="106">
        <v>5</v>
      </c>
      <c r="C21" s="112">
        <v>0</v>
      </c>
      <c r="D21" s="113">
        <v>0</v>
      </c>
      <c r="E21" s="107">
        <v>1</v>
      </c>
      <c r="F21" s="112">
        <v>0</v>
      </c>
      <c r="G21" s="112">
        <v>0</v>
      </c>
      <c r="H21" s="112">
        <v>0</v>
      </c>
      <c r="I21" s="112">
        <v>0</v>
      </c>
      <c r="J21" s="112">
        <v>0</v>
      </c>
      <c r="K21" s="112">
        <v>0</v>
      </c>
      <c r="L21" s="323">
        <v>0</v>
      </c>
      <c r="M21" s="80">
        <v>0</v>
      </c>
      <c r="N21" s="80">
        <v>0</v>
      </c>
    </row>
    <row r="22" spans="1:14" s="319" customFormat="1" ht="18" customHeight="1" x14ac:dyDescent="0.2">
      <c r="A22" s="78" t="s">
        <v>114</v>
      </c>
      <c r="B22" s="106">
        <v>14</v>
      </c>
      <c r="C22" s="112">
        <v>7</v>
      </c>
      <c r="D22" s="113">
        <v>18</v>
      </c>
      <c r="E22" s="107">
        <v>7</v>
      </c>
      <c r="F22" s="112">
        <v>0</v>
      </c>
      <c r="G22" s="112">
        <v>0</v>
      </c>
      <c r="H22" s="112">
        <v>4</v>
      </c>
      <c r="I22" s="112">
        <v>0</v>
      </c>
      <c r="J22" s="112">
        <v>0</v>
      </c>
      <c r="K22" s="112">
        <v>12</v>
      </c>
      <c r="L22" s="323">
        <v>0</v>
      </c>
      <c r="M22" s="80">
        <v>4</v>
      </c>
      <c r="N22" s="80">
        <v>2</v>
      </c>
    </row>
    <row r="23" spans="1:14" s="319" customFormat="1" ht="18" customHeight="1" x14ac:dyDescent="0.2">
      <c r="A23" s="78" t="s">
        <v>167</v>
      </c>
      <c r="B23" s="112">
        <v>19</v>
      </c>
      <c r="C23" s="112">
        <v>0</v>
      </c>
      <c r="D23" s="113">
        <v>0</v>
      </c>
      <c r="E23" s="112">
        <v>0</v>
      </c>
      <c r="F23" s="112">
        <v>0</v>
      </c>
      <c r="G23" s="112">
        <v>0</v>
      </c>
      <c r="H23" s="112">
        <v>9</v>
      </c>
      <c r="I23" s="112">
        <v>0</v>
      </c>
      <c r="J23" s="112">
        <v>0</v>
      </c>
      <c r="K23" s="112">
        <v>0</v>
      </c>
      <c r="L23" s="323">
        <v>0</v>
      </c>
      <c r="M23" s="80">
        <v>0</v>
      </c>
      <c r="N23" s="80">
        <v>11</v>
      </c>
    </row>
    <row r="24" spans="1:14" s="319" customFormat="1" ht="18" customHeight="1" x14ac:dyDescent="0.2">
      <c r="A24" s="78" t="s">
        <v>125</v>
      </c>
      <c r="B24" s="106">
        <v>9</v>
      </c>
      <c r="C24" s="112">
        <v>2</v>
      </c>
      <c r="D24" s="113">
        <v>0</v>
      </c>
      <c r="E24" s="107">
        <v>0</v>
      </c>
      <c r="F24" s="112">
        <v>0</v>
      </c>
      <c r="G24" s="112">
        <v>0</v>
      </c>
      <c r="H24" s="112">
        <v>12</v>
      </c>
      <c r="I24" s="112">
        <v>0</v>
      </c>
      <c r="J24" s="112">
        <v>0</v>
      </c>
      <c r="K24" s="112">
        <v>9</v>
      </c>
      <c r="L24" s="323">
        <v>24</v>
      </c>
      <c r="M24" s="80">
        <v>12</v>
      </c>
      <c r="N24" s="80">
        <v>22</v>
      </c>
    </row>
    <row r="25" spans="1:14" s="319" customFormat="1" ht="18" customHeight="1" x14ac:dyDescent="0.2">
      <c r="A25" s="78" t="s">
        <v>116</v>
      </c>
      <c r="B25" s="106">
        <v>17</v>
      </c>
      <c r="C25" s="112">
        <v>32</v>
      </c>
      <c r="D25" s="113">
        <v>64</v>
      </c>
      <c r="E25" s="107">
        <v>25</v>
      </c>
      <c r="F25" s="112">
        <v>41</v>
      </c>
      <c r="G25" s="112">
        <v>7</v>
      </c>
      <c r="H25" s="112">
        <v>11</v>
      </c>
      <c r="I25" s="112">
        <v>10</v>
      </c>
      <c r="J25" s="112">
        <v>0</v>
      </c>
      <c r="K25" s="112">
        <v>6</v>
      </c>
      <c r="L25" s="323">
        <v>6</v>
      </c>
      <c r="M25" s="80">
        <v>23</v>
      </c>
      <c r="N25" s="80">
        <v>10</v>
      </c>
    </row>
    <row r="26" spans="1:14" s="319" customFormat="1" ht="18" customHeight="1" x14ac:dyDescent="0.2">
      <c r="A26" s="78" t="s">
        <v>117</v>
      </c>
      <c r="B26" s="106">
        <v>21</v>
      </c>
      <c r="C26" s="112">
        <v>1</v>
      </c>
      <c r="D26" s="113">
        <v>0</v>
      </c>
      <c r="E26" s="107">
        <v>6</v>
      </c>
      <c r="F26" s="112">
        <v>0</v>
      </c>
      <c r="G26" s="112">
        <v>0</v>
      </c>
      <c r="H26" s="112">
        <v>0</v>
      </c>
      <c r="I26" s="112">
        <v>0</v>
      </c>
      <c r="J26" s="112">
        <v>0</v>
      </c>
      <c r="K26" s="112">
        <v>12</v>
      </c>
      <c r="L26" s="323">
        <v>0</v>
      </c>
      <c r="M26" s="80">
        <v>0</v>
      </c>
      <c r="N26" s="80">
        <v>0</v>
      </c>
    </row>
    <row r="27" spans="1:14" s="319" customFormat="1" ht="18" customHeight="1" x14ac:dyDescent="0.2">
      <c r="A27" s="78" t="s">
        <v>119</v>
      </c>
      <c r="B27" s="106">
        <v>26</v>
      </c>
      <c r="C27" s="112">
        <v>0</v>
      </c>
      <c r="D27" s="113">
        <v>5</v>
      </c>
      <c r="E27" s="107">
        <v>5</v>
      </c>
      <c r="F27" s="112">
        <v>0</v>
      </c>
      <c r="G27" s="112">
        <v>0</v>
      </c>
      <c r="H27" s="112">
        <v>0</v>
      </c>
      <c r="I27" s="112">
        <v>0</v>
      </c>
      <c r="J27" s="112">
        <v>0</v>
      </c>
      <c r="K27" s="112">
        <v>1</v>
      </c>
      <c r="L27" s="323">
        <v>1</v>
      </c>
      <c r="M27" s="80">
        <v>0</v>
      </c>
      <c r="N27" s="80">
        <v>0</v>
      </c>
    </row>
    <row r="28" spans="1:14" s="319" customFormat="1" ht="18" customHeight="1" x14ac:dyDescent="0.2">
      <c r="A28" s="78" t="s">
        <v>120</v>
      </c>
      <c r="B28" s="112">
        <v>0</v>
      </c>
      <c r="C28" s="112">
        <v>0</v>
      </c>
      <c r="D28" s="113">
        <v>0</v>
      </c>
      <c r="E28" s="112">
        <v>3</v>
      </c>
      <c r="F28" s="112">
        <v>0</v>
      </c>
      <c r="G28" s="112">
        <v>0</v>
      </c>
      <c r="H28" s="112">
        <v>13</v>
      </c>
      <c r="I28" s="112">
        <v>0</v>
      </c>
      <c r="J28" s="112">
        <v>0</v>
      </c>
      <c r="K28" s="112">
        <v>0</v>
      </c>
      <c r="L28" s="323">
        <v>0</v>
      </c>
      <c r="M28" s="80">
        <v>0</v>
      </c>
      <c r="N28" s="80">
        <v>0</v>
      </c>
    </row>
    <row r="29" spans="1:14" s="319" customFormat="1" ht="18" customHeight="1" x14ac:dyDescent="0.2">
      <c r="A29" s="78" t="s">
        <v>121</v>
      </c>
      <c r="B29" s="112">
        <v>14</v>
      </c>
      <c r="C29" s="112">
        <v>0</v>
      </c>
      <c r="D29" s="113">
        <v>0</v>
      </c>
      <c r="E29" s="112">
        <v>0</v>
      </c>
      <c r="F29" s="112">
        <v>0</v>
      </c>
      <c r="G29" s="112">
        <v>0</v>
      </c>
      <c r="H29" s="112">
        <v>0</v>
      </c>
      <c r="I29" s="112">
        <v>0</v>
      </c>
      <c r="J29" s="112">
        <v>0</v>
      </c>
      <c r="K29" s="112">
        <v>10</v>
      </c>
      <c r="L29" s="323">
        <v>0</v>
      </c>
      <c r="M29" s="80">
        <v>0</v>
      </c>
      <c r="N29" s="80">
        <v>0</v>
      </c>
    </row>
    <row r="30" spans="1:14" s="319" customFormat="1" ht="18" customHeight="1" x14ac:dyDescent="0.2">
      <c r="A30" s="78" t="s">
        <v>118</v>
      </c>
      <c r="B30" s="112">
        <v>17</v>
      </c>
      <c r="C30" s="112">
        <v>0</v>
      </c>
      <c r="D30" s="113">
        <v>0</v>
      </c>
      <c r="E30" s="112">
        <v>2</v>
      </c>
      <c r="F30" s="112">
        <v>4</v>
      </c>
      <c r="G30" s="112">
        <v>4</v>
      </c>
      <c r="H30" s="112">
        <v>5</v>
      </c>
      <c r="I30" s="112">
        <v>0</v>
      </c>
      <c r="J30" s="112">
        <v>0</v>
      </c>
      <c r="K30" s="112">
        <v>14</v>
      </c>
      <c r="L30" s="323">
        <v>0</v>
      </c>
      <c r="M30" s="80">
        <v>0</v>
      </c>
      <c r="N30" s="80">
        <v>0</v>
      </c>
    </row>
    <row r="31" spans="1:14" s="319" customFormat="1" ht="18" customHeight="1" thickBot="1" x14ac:dyDescent="0.25">
      <c r="A31" s="82" t="s">
        <v>122</v>
      </c>
      <c r="B31" s="83">
        <v>0</v>
      </c>
      <c r="C31" s="118">
        <v>0</v>
      </c>
      <c r="D31" s="121">
        <v>0</v>
      </c>
      <c r="E31" s="118">
        <v>0</v>
      </c>
      <c r="F31" s="118">
        <v>0</v>
      </c>
      <c r="G31" s="118">
        <v>0</v>
      </c>
      <c r="H31" s="118">
        <v>13</v>
      </c>
      <c r="I31" s="118">
        <v>0</v>
      </c>
      <c r="J31" s="118">
        <v>0</v>
      </c>
      <c r="K31" s="118">
        <v>9</v>
      </c>
      <c r="L31" s="324">
        <v>0</v>
      </c>
      <c r="M31" s="84">
        <v>0</v>
      </c>
      <c r="N31" s="84">
        <v>0</v>
      </c>
    </row>
    <row r="32" spans="1:14" s="328" customFormat="1" ht="18" customHeight="1" thickTop="1" x14ac:dyDescent="0.2">
      <c r="A32" s="91" t="s">
        <v>168</v>
      </c>
      <c r="B32" s="122">
        <f t="shared" ref="B32:G32" si="0">SUM(B16:B31)</f>
        <v>250</v>
      </c>
      <c r="C32" s="325">
        <f t="shared" si="0"/>
        <v>51</v>
      </c>
      <c r="D32" s="325">
        <f t="shared" si="0"/>
        <v>107</v>
      </c>
      <c r="E32" s="325">
        <f t="shared" si="0"/>
        <v>87</v>
      </c>
      <c r="F32" s="325">
        <f t="shared" si="0"/>
        <v>47</v>
      </c>
      <c r="G32" s="325">
        <f t="shared" si="0"/>
        <v>33</v>
      </c>
      <c r="H32" s="325">
        <f t="shared" ref="H32:L32" si="1">SUM(H16:H31)</f>
        <v>112</v>
      </c>
      <c r="I32" s="325">
        <f t="shared" si="1"/>
        <v>10</v>
      </c>
      <c r="J32" s="325">
        <f t="shared" si="1"/>
        <v>2</v>
      </c>
      <c r="K32" s="325">
        <f t="shared" si="1"/>
        <v>214</v>
      </c>
      <c r="L32" s="326">
        <f t="shared" si="1"/>
        <v>33</v>
      </c>
      <c r="M32" s="327">
        <f>SUM(M16:M31)</f>
        <v>39</v>
      </c>
      <c r="N32" s="327">
        <f>SUM(N16:N31)</f>
        <v>45</v>
      </c>
    </row>
    <row r="33" spans="1:19" s="100" customFormat="1" ht="20.25" customHeight="1" x14ac:dyDescent="0.2">
      <c r="A33" s="329"/>
    </row>
    <row r="34" spans="1:19" s="159" customFormat="1" ht="12" customHeight="1" x14ac:dyDescent="0.2">
      <c r="A34" s="330" t="s">
        <v>14</v>
      </c>
      <c r="B34" s="314"/>
      <c r="C34" s="314"/>
      <c r="D34" s="314"/>
      <c r="E34" s="314"/>
      <c r="F34" s="314"/>
      <c r="G34" s="314"/>
      <c r="H34" s="314"/>
      <c r="I34" s="314"/>
      <c r="J34" s="314"/>
      <c r="K34" s="314"/>
      <c r="L34" s="314"/>
      <c r="M34" s="314"/>
      <c r="N34" s="314"/>
      <c r="O34" s="314"/>
      <c r="P34" s="314"/>
      <c r="Q34" s="314"/>
      <c r="R34" s="314"/>
      <c r="S34" s="314"/>
    </row>
    <row r="35" spans="1:19" s="159" customFormat="1" ht="12" customHeight="1" x14ac:dyDescent="0.2">
      <c r="A35" s="161" t="s">
        <v>253</v>
      </c>
    </row>
    <row r="36" spans="1:19" s="159" customFormat="1" ht="12" customHeight="1" x14ac:dyDescent="0.2">
      <c r="A36" s="161" t="s">
        <v>254</v>
      </c>
    </row>
    <row r="37" spans="1:19" s="159" customFormat="1" ht="12" customHeight="1" x14ac:dyDescent="0.2">
      <c r="A37" s="161" t="s">
        <v>255</v>
      </c>
    </row>
    <row r="38" spans="1:19" s="62" customFormat="1" ht="12" customHeight="1" x14ac:dyDescent="0.2">
      <c r="A38" s="161"/>
    </row>
  </sheetData>
  <mergeCells count="17">
    <mergeCell ref="L13:L14"/>
    <mergeCell ref="M13:M14"/>
    <mergeCell ref="N13:N14"/>
    <mergeCell ref="A11:A14"/>
    <mergeCell ref="B11:L11"/>
    <mergeCell ref="M11:N12"/>
    <mergeCell ref="B12:D12"/>
    <mergeCell ref="H12:J12"/>
    <mergeCell ref="K12:L12"/>
    <mergeCell ref="B13:B14"/>
    <mergeCell ref="C13:D13"/>
    <mergeCell ref="H13:H14"/>
    <mergeCell ref="I13:J13"/>
    <mergeCell ref="E12:G12"/>
    <mergeCell ref="E13:E14"/>
    <mergeCell ref="F13:G13"/>
    <mergeCell ref="K13:K14"/>
  </mergeCells>
  <pageMargins left="0.59055118110236227" right="0.59055118110236227" top="0.59055118110236227" bottom="0.59055118110236227" header="0.51181102362204722" footer="0.51181102362204722"/>
  <pageSetup paperSize="9" scale="5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2DF99-37B3-47D0-BE08-B89C2346FB3E}">
  <dimension ref="A1:M35"/>
  <sheetViews>
    <sheetView topLeftCell="A13" zoomScaleNormal="100" workbookViewId="0"/>
  </sheetViews>
  <sheetFormatPr baseColWidth="10" defaultColWidth="11.5546875" defaultRowHeight="15" x14ac:dyDescent="0.2"/>
  <cols>
    <col min="1" max="1" width="22.77734375" style="95" customWidth="1"/>
    <col min="2" max="7" width="18.77734375" style="95" customWidth="1"/>
    <col min="8" max="16384" width="11.5546875" style="95"/>
  </cols>
  <sheetData>
    <row r="1" spans="1:13" ht="22.5" customHeight="1" x14ac:dyDescent="0.2">
      <c r="A1" s="315"/>
      <c r="G1" s="32"/>
    </row>
    <row r="2" spans="1:13" ht="22.5" customHeight="1" x14ac:dyDescent="0.2"/>
    <row r="3" spans="1:13" ht="22.5" customHeight="1" x14ac:dyDescent="0.2"/>
    <row r="4" spans="1:13" ht="22.5" customHeight="1" x14ac:dyDescent="0.2"/>
    <row r="5" spans="1:13" ht="22.5" customHeight="1" x14ac:dyDescent="0.2"/>
    <row r="6" spans="1:13" ht="22.5" customHeight="1" x14ac:dyDescent="0.2"/>
    <row r="7" spans="1:13" s="33" customFormat="1" ht="25.5" customHeight="1" x14ac:dyDescent="0.2">
      <c r="A7" s="34" t="s">
        <v>262</v>
      </c>
    </row>
    <row r="8" spans="1:13" s="332" customFormat="1" ht="22.5" customHeight="1" x14ac:dyDescent="0.2">
      <c r="A8" s="331"/>
    </row>
    <row r="9" spans="1:13" s="33" customFormat="1" ht="25.5" customHeight="1" x14ac:dyDescent="0.2">
      <c r="A9" s="34" t="s">
        <v>66</v>
      </c>
      <c r="B9" s="34" t="s">
        <v>264</v>
      </c>
      <c r="I9" s="1010" t="s">
        <v>103</v>
      </c>
      <c r="J9" s="1011"/>
      <c r="K9" s="1011"/>
      <c r="L9" s="1012"/>
    </row>
    <row r="10" spans="1:13" ht="22.5" customHeight="1" x14ac:dyDescent="0.2">
      <c r="I10" s="860" t="s">
        <v>221</v>
      </c>
      <c r="J10" s="861"/>
      <c r="K10" s="860" t="s">
        <v>102</v>
      </c>
      <c r="L10" s="861"/>
      <c r="M10" s="333"/>
    </row>
    <row r="11" spans="1:13" s="334" customFormat="1" ht="18" customHeight="1" x14ac:dyDescent="0.2">
      <c r="A11" s="854" t="s">
        <v>11</v>
      </c>
      <c r="B11" s="838" t="s">
        <v>70</v>
      </c>
      <c r="C11" s="845"/>
      <c r="D11" s="840"/>
      <c r="E11" s="859" t="s">
        <v>71</v>
      </c>
      <c r="F11" s="859"/>
      <c r="G11" s="845"/>
      <c r="I11" s="862"/>
      <c r="J11" s="863"/>
      <c r="K11" s="862"/>
      <c r="L11" s="863"/>
    </row>
    <row r="12" spans="1:13" s="334" customFormat="1" ht="18" customHeight="1" x14ac:dyDescent="0.2">
      <c r="A12" s="856"/>
      <c r="B12" s="480" t="s">
        <v>67</v>
      </c>
      <c r="C12" s="479" t="s">
        <v>68</v>
      </c>
      <c r="D12" s="481" t="s">
        <v>248</v>
      </c>
      <c r="E12" s="482" t="s">
        <v>69</v>
      </c>
      <c r="F12" s="489" t="s">
        <v>219</v>
      </c>
      <c r="G12" s="479" t="s">
        <v>247</v>
      </c>
      <c r="I12" s="864"/>
      <c r="J12" s="865"/>
      <c r="K12" s="864"/>
      <c r="L12" s="865"/>
    </row>
    <row r="13" spans="1:13" s="42" customFormat="1" ht="18" customHeight="1" thickBot="1" x14ac:dyDescent="0.25">
      <c r="A13" s="37">
        <v>1</v>
      </c>
      <c r="B13" s="38">
        <v>2</v>
      </c>
      <c r="C13" s="41">
        <v>3</v>
      </c>
      <c r="D13" s="39">
        <v>4</v>
      </c>
      <c r="E13" s="40">
        <v>5</v>
      </c>
      <c r="F13" s="40">
        <v>6</v>
      </c>
      <c r="G13" s="41">
        <v>7</v>
      </c>
      <c r="I13" s="64"/>
      <c r="J13" s="65"/>
      <c r="K13" s="64"/>
      <c r="L13" s="65"/>
    </row>
    <row r="14" spans="1:13" s="42" customFormat="1" ht="18" customHeight="1" thickTop="1" x14ac:dyDescent="0.2">
      <c r="A14" s="71" t="s">
        <v>166</v>
      </c>
      <c r="B14" s="335">
        <v>0</v>
      </c>
      <c r="C14" s="336">
        <v>0</v>
      </c>
      <c r="D14" s="337">
        <v>0</v>
      </c>
      <c r="E14" s="338">
        <v>0</v>
      </c>
      <c r="F14" s="483">
        <v>0</v>
      </c>
      <c r="G14" s="336">
        <v>0</v>
      </c>
      <c r="H14" s="319"/>
      <c r="I14" s="339">
        <f>(B14+C14+D14)-(E14+F14+G14)</f>
        <v>0</v>
      </c>
      <c r="J14" s="340"/>
      <c r="K14" s="339">
        <f>'Tab. 1'!C16</f>
        <v>0</v>
      </c>
      <c r="L14" s="340"/>
    </row>
    <row r="15" spans="1:13" s="42" customFormat="1" ht="18" customHeight="1" x14ac:dyDescent="0.2">
      <c r="A15" s="78" t="s">
        <v>112</v>
      </c>
      <c r="B15" s="341">
        <v>0</v>
      </c>
      <c r="C15" s="112">
        <v>0</v>
      </c>
      <c r="D15" s="342">
        <v>0</v>
      </c>
      <c r="E15" s="79">
        <v>0</v>
      </c>
      <c r="F15" s="80">
        <v>0</v>
      </c>
      <c r="G15" s="112">
        <v>0</v>
      </c>
      <c r="H15" s="319"/>
      <c r="I15" s="339">
        <f t="shared" ref="I15:I17" si="0">(B15+C15+D15)-(E15+G15)</f>
        <v>0</v>
      </c>
      <c r="J15" s="340"/>
      <c r="K15" s="339">
        <f>'Tab. 1'!C17</f>
        <v>0</v>
      </c>
      <c r="L15" s="340"/>
    </row>
    <row r="16" spans="1:13" s="42" customFormat="1" ht="18" customHeight="1" x14ac:dyDescent="0.2">
      <c r="A16" s="78" t="s">
        <v>111</v>
      </c>
      <c r="B16" s="341">
        <v>3</v>
      </c>
      <c r="C16" s="112">
        <v>0</v>
      </c>
      <c r="D16" s="342">
        <v>0</v>
      </c>
      <c r="E16" s="79">
        <v>0</v>
      </c>
      <c r="F16" s="80">
        <v>0</v>
      </c>
      <c r="G16" s="343">
        <v>0</v>
      </c>
      <c r="H16" s="319"/>
      <c r="I16" s="339">
        <f t="shared" si="0"/>
        <v>3</v>
      </c>
      <c r="J16" s="340"/>
      <c r="K16" s="339">
        <f>'Tab. 1'!C18</f>
        <v>3</v>
      </c>
      <c r="L16" s="340"/>
    </row>
    <row r="17" spans="1:12" s="42" customFormat="1" ht="18" customHeight="1" x14ac:dyDescent="0.2">
      <c r="A17" s="78" t="s">
        <v>110</v>
      </c>
      <c r="B17" s="341">
        <v>0</v>
      </c>
      <c r="C17" s="112">
        <v>0</v>
      </c>
      <c r="D17" s="342">
        <v>0</v>
      </c>
      <c r="E17" s="79">
        <v>0</v>
      </c>
      <c r="F17" s="80">
        <v>0</v>
      </c>
      <c r="G17" s="112">
        <v>1</v>
      </c>
      <c r="H17" s="319"/>
      <c r="I17" s="339">
        <f t="shared" si="0"/>
        <v>-1</v>
      </c>
      <c r="J17" s="340"/>
      <c r="K17" s="339">
        <f>'Tab. 1'!C19</f>
        <v>-1</v>
      </c>
      <c r="L17" s="340"/>
    </row>
    <row r="18" spans="1:12" s="42" customFormat="1" ht="18" customHeight="1" x14ac:dyDescent="0.2">
      <c r="A18" s="78" t="s">
        <v>113</v>
      </c>
      <c r="B18" s="341">
        <v>0</v>
      </c>
      <c r="C18" s="112">
        <v>0</v>
      </c>
      <c r="D18" s="342">
        <v>0</v>
      </c>
      <c r="E18" s="79">
        <v>0</v>
      </c>
      <c r="F18" s="80">
        <v>0</v>
      </c>
      <c r="G18" s="343">
        <v>0</v>
      </c>
      <c r="H18" s="319"/>
      <c r="I18" s="339">
        <f>(B18+C18+D18)-(E18+G18)</f>
        <v>0</v>
      </c>
      <c r="J18" s="340"/>
      <c r="K18" s="339">
        <f>'Tab. 1'!C20</f>
        <v>0</v>
      </c>
      <c r="L18" s="340"/>
    </row>
    <row r="19" spans="1:12" s="42" customFormat="1" ht="18" customHeight="1" x14ac:dyDescent="0.2">
      <c r="A19" s="78" t="s">
        <v>115</v>
      </c>
      <c r="B19" s="341">
        <v>0</v>
      </c>
      <c r="C19" s="112">
        <v>0</v>
      </c>
      <c r="D19" s="342">
        <v>0</v>
      </c>
      <c r="E19" s="79">
        <v>0</v>
      </c>
      <c r="F19" s="80">
        <v>0</v>
      </c>
      <c r="G19" s="112">
        <v>0</v>
      </c>
      <c r="H19" s="319"/>
      <c r="I19" s="339">
        <f t="shared" ref="I19:I29" si="1">(B19+C19+D19)-(E19+G19)</f>
        <v>0</v>
      </c>
      <c r="J19" s="340"/>
      <c r="K19" s="339">
        <f>'Tab. 1'!C21</f>
        <v>0</v>
      </c>
      <c r="L19" s="340"/>
    </row>
    <row r="20" spans="1:12" s="42" customFormat="1" ht="18" customHeight="1" x14ac:dyDescent="0.2">
      <c r="A20" s="78" t="s">
        <v>114</v>
      </c>
      <c r="B20" s="341">
        <v>30</v>
      </c>
      <c r="C20" s="112">
        <v>0</v>
      </c>
      <c r="D20" s="342">
        <v>0</v>
      </c>
      <c r="E20" s="79">
        <v>0</v>
      </c>
      <c r="F20" s="80">
        <v>0</v>
      </c>
      <c r="G20" s="343">
        <v>0</v>
      </c>
      <c r="H20" s="319"/>
      <c r="I20" s="339">
        <f t="shared" si="1"/>
        <v>30</v>
      </c>
      <c r="J20" s="340"/>
      <c r="K20" s="339">
        <f>'Tab. 1'!C22</f>
        <v>30</v>
      </c>
      <c r="L20" s="340"/>
    </row>
    <row r="21" spans="1:12" s="42" customFormat="1" ht="18" customHeight="1" x14ac:dyDescent="0.2">
      <c r="A21" s="78" t="s">
        <v>167</v>
      </c>
      <c r="B21" s="341">
        <v>0</v>
      </c>
      <c r="C21" s="112">
        <v>0</v>
      </c>
      <c r="D21" s="342">
        <v>0</v>
      </c>
      <c r="E21" s="79">
        <v>0</v>
      </c>
      <c r="F21" s="80">
        <v>0</v>
      </c>
      <c r="G21" s="343">
        <v>0</v>
      </c>
      <c r="H21" s="319"/>
      <c r="I21" s="339">
        <f t="shared" si="1"/>
        <v>0</v>
      </c>
      <c r="J21" s="340"/>
      <c r="K21" s="339">
        <f>'Tab. 1'!C23</f>
        <v>0</v>
      </c>
      <c r="L21" s="340"/>
    </row>
    <row r="22" spans="1:12" s="42" customFormat="1" ht="18" customHeight="1" x14ac:dyDescent="0.2">
      <c r="A22" s="78" t="s">
        <v>125</v>
      </c>
      <c r="B22" s="341">
        <v>5</v>
      </c>
      <c r="C22" s="112">
        <v>0</v>
      </c>
      <c r="D22" s="342">
        <v>0</v>
      </c>
      <c r="E22" s="79">
        <v>0</v>
      </c>
      <c r="F22" s="80">
        <v>0</v>
      </c>
      <c r="G22" s="343">
        <v>1</v>
      </c>
      <c r="H22" s="319"/>
      <c r="I22" s="339">
        <f t="shared" si="1"/>
        <v>4</v>
      </c>
      <c r="J22" s="340"/>
      <c r="K22" s="339">
        <f>'Tab. 1'!C24</f>
        <v>4</v>
      </c>
      <c r="L22" s="340"/>
    </row>
    <row r="23" spans="1:12" s="42" customFormat="1" ht="18" customHeight="1" x14ac:dyDescent="0.2">
      <c r="A23" s="78" t="s">
        <v>116</v>
      </c>
      <c r="B23" s="344">
        <v>0</v>
      </c>
      <c r="C23" s="112">
        <v>0</v>
      </c>
      <c r="D23" s="342">
        <v>0</v>
      </c>
      <c r="E23" s="79">
        <v>0</v>
      </c>
      <c r="F23" s="80">
        <v>0</v>
      </c>
      <c r="G23" s="343">
        <v>0</v>
      </c>
      <c r="H23" s="319"/>
      <c r="I23" s="339">
        <f t="shared" si="1"/>
        <v>0</v>
      </c>
      <c r="J23" s="340"/>
      <c r="K23" s="339">
        <f>'Tab. 1'!C25</f>
        <v>0</v>
      </c>
      <c r="L23" s="340"/>
    </row>
    <row r="24" spans="1:12" s="42" customFormat="1" ht="18" customHeight="1" x14ac:dyDescent="0.2">
      <c r="A24" s="78" t="s">
        <v>117</v>
      </c>
      <c r="B24" s="341">
        <v>0</v>
      </c>
      <c r="C24" s="322">
        <v>0</v>
      </c>
      <c r="D24" s="345">
        <v>0</v>
      </c>
      <c r="E24" s="79">
        <v>0</v>
      </c>
      <c r="F24" s="80">
        <v>0</v>
      </c>
      <c r="G24" s="112">
        <v>0</v>
      </c>
      <c r="H24" s="319"/>
      <c r="I24" s="339">
        <f t="shared" si="1"/>
        <v>0</v>
      </c>
      <c r="J24" s="340"/>
      <c r="K24" s="339">
        <f>'Tab. 1'!C26</f>
        <v>0</v>
      </c>
      <c r="L24" s="340"/>
    </row>
    <row r="25" spans="1:12" s="42" customFormat="1" ht="18" customHeight="1" x14ac:dyDescent="0.2">
      <c r="A25" s="78" t="s">
        <v>119</v>
      </c>
      <c r="B25" s="341">
        <v>0</v>
      </c>
      <c r="C25" s="112">
        <v>0</v>
      </c>
      <c r="D25" s="342">
        <v>0</v>
      </c>
      <c r="E25" s="79">
        <v>0</v>
      </c>
      <c r="F25" s="80">
        <v>0</v>
      </c>
      <c r="G25" s="112">
        <v>0</v>
      </c>
      <c r="H25" s="319"/>
      <c r="I25" s="346">
        <f t="shared" si="1"/>
        <v>0</v>
      </c>
      <c r="J25" s="347"/>
      <c r="K25" s="346">
        <f>'Tab. 1'!C27</f>
        <v>0</v>
      </c>
      <c r="L25" s="340"/>
    </row>
    <row r="26" spans="1:12" s="42" customFormat="1" ht="18" customHeight="1" x14ac:dyDescent="0.2">
      <c r="A26" s="78" t="s">
        <v>120</v>
      </c>
      <c r="B26" s="341">
        <v>0</v>
      </c>
      <c r="C26" s="112">
        <v>0</v>
      </c>
      <c r="D26" s="342">
        <v>0</v>
      </c>
      <c r="E26" s="79">
        <v>0</v>
      </c>
      <c r="F26" s="80">
        <v>0</v>
      </c>
      <c r="G26" s="112">
        <v>0</v>
      </c>
      <c r="H26" s="319"/>
      <c r="I26" s="339">
        <f t="shared" si="1"/>
        <v>0</v>
      </c>
      <c r="J26" s="340"/>
      <c r="K26" s="339">
        <f>'Tab. 1'!C28</f>
        <v>0</v>
      </c>
      <c r="L26" s="340"/>
    </row>
    <row r="27" spans="1:12" s="42" customFormat="1" ht="18" customHeight="1" x14ac:dyDescent="0.2">
      <c r="A27" s="78" t="s">
        <v>121</v>
      </c>
      <c r="B27" s="341">
        <v>0</v>
      </c>
      <c r="C27" s="112">
        <v>0</v>
      </c>
      <c r="D27" s="342">
        <v>0</v>
      </c>
      <c r="E27" s="79">
        <v>0</v>
      </c>
      <c r="F27" s="80">
        <v>0</v>
      </c>
      <c r="G27" s="112">
        <v>0</v>
      </c>
      <c r="H27" s="319"/>
      <c r="I27" s="339">
        <f t="shared" si="1"/>
        <v>0</v>
      </c>
      <c r="J27" s="340"/>
      <c r="K27" s="339">
        <f>'Tab. 1'!C29</f>
        <v>0</v>
      </c>
      <c r="L27" s="340"/>
    </row>
    <row r="28" spans="1:12" s="42" customFormat="1" ht="18" customHeight="1" x14ac:dyDescent="0.2">
      <c r="A28" s="78" t="s">
        <v>118</v>
      </c>
      <c r="B28" s="341">
        <v>0</v>
      </c>
      <c r="C28" s="112">
        <v>0</v>
      </c>
      <c r="D28" s="342">
        <v>0</v>
      </c>
      <c r="E28" s="79">
        <v>0</v>
      </c>
      <c r="F28" s="80">
        <v>0</v>
      </c>
      <c r="G28" s="112">
        <v>0</v>
      </c>
      <c r="H28" s="319"/>
      <c r="I28" s="339">
        <f t="shared" si="1"/>
        <v>0</v>
      </c>
      <c r="J28" s="340"/>
      <c r="K28" s="339">
        <f>'Tab. 1'!C30</f>
        <v>0</v>
      </c>
      <c r="L28" s="340"/>
    </row>
    <row r="29" spans="1:12" s="42" customFormat="1" ht="18" customHeight="1" thickBot="1" x14ac:dyDescent="0.25">
      <c r="A29" s="82" t="s">
        <v>122</v>
      </c>
      <c r="B29" s="348">
        <v>0</v>
      </c>
      <c r="C29" s="349">
        <v>0</v>
      </c>
      <c r="D29" s="324">
        <v>0</v>
      </c>
      <c r="E29" s="83">
        <v>0</v>
      </c>
      <c r="F29" s="484">
        <v>0</v>
      </c>
      <c r="G29" s="349">
        <v>0</v>
      </c>
      <c r="H29" s="319"/>
      <c r="I29" s="339">
        <f t="shared" si="1"/>
        <v>0</v>
      </c>
      <c r="J29" s="340"/>
      <c r="K29" s="339">
        <f>'Tab. 1'!C31</f>
        <v>0</v>
      </c>
      <c r="L29" s="340"/>
    </row>
    <row r="30" spans="1:12" s="353" customFormat="1" ht="18" customHeight="1" thickTop="1" x14ac:dyDescent="0.2">
      <c r="A30" s="91" t="s">
        <v>168</v>
      </c>
      <c r="B30" s="350">
        <f>SUM(B14:B29)</f>
        <v>38</v>
      </c>
      <c r="C30" s="351">
        <f t="shared" ref="C30:D30" si="2">SUM(C14:C29)</f>
        <v>0</v>
      </c>
      <c r="D30" s="352">
        <f t="shared" si="2"/>
        <v>0</v>
      </c>
      <c r="E30" s="350">
        <f>SUM(E14:E29)</f>
        <v>0</v>
      </c>
      <c r="F30" s="351">
        <f>SUM(F14:F29)</f>
        <v>0</v>
      </c>
      <c r="G30" s="351">
        <f>SUM(G14:G29)</f>
        <v>2</v>
      </c>
      <c r="H30" s="319"/>
      <c r="I30" s="1005">
        <f>(B30+C30+D30)-(E30+F30+G30)</f>
        <v>36</v>
      </c>
      <c r="J30" s="1006"/>
      <c r="K30" s="1007">
        <f>'Tab. 1'!C32</f>
        <v>36</v>
      </c>
      <c r="L30" s="1008"/>
    </row>
    <row r="31" spans="1:12" s="100" customFormat="1" ht="20.25" customHeight="1" x14ac:dyDescent="0.2"/>
    <row r="32" spans="1:12" s="314" customFormat="1" ht="12" customHeight="1" x14ac:dyDescent="0.2">
      <c r="A32" s="330" t="s">
        <v>14</v>
      </c>
      <c r="B32" s="354"/>
      <c r="C32" s="355"/>
    </row>
    <row r="33" spans="1:7" s="317" customFormat="1" ht="12" customHeight="1" x14ac:dyDescent="0.2">
      <c r="A33" s="161" t="s">
        <v>98</v>
      </c>
      <c r="B33" s="161"/>
      <c r="C33" s="161"/>
      <c r="D33" s="161"/>
      <c r="E33" s="161"/>
      <c r="F33" s="161"/>
      <c r="G33" s="161"/>
    </row>
    <row r="34" spans="1:7" s="317" customFormat="1" ht="12" customHeight="1" x14ac:dyDescent="0.2">
      <c r="A34" s="161" t="s">
        <v>194</v>
      </c>
      <c r="B34" s="161"/>
      <c r="C34" s="161"/>
      <c r="D34" s="161"/>
      <c r="E34" s="161"/>
      <c r="F34" s="161"/>
      <c r="G34" s="161"/>
    </row>
    <row r="35" spans="1:7" s="314" customFormat="1" ht="12" customHeight="1" x14ac:dyDescent="0.2">
      <c r="A35" s="1009" t="s">
        <v>195</v>
      </c>
      <c r="B35" s="1009"/>
      <c r="C35" s="1009"/>
      <c r="D35" s="1009"/>
      <c r="E35" s="1009"/>
      <c r="F35" s="1009"/>
      <c r="G35" s="1009"/>
    </row>
  </sheetData>
  <mergeCells count="9">
    <mergeCell ref="I30:J30"/>
    <mergeCell ref="K30:L30"/>
    <mergeCell ref="A35:G35"/>
    <mergeCell ref="I9:L9"/>
    <mergeCell ref="I10:J12"/>
    <mergeCell ref="K10:L12"/>
    <mergeCell ref="A11:A12"/>
    <mergeCell ref="B11:D11"/>
    <mergeCell ref="E11:G11"/>
  </mergeCells>
  <pageMargins left="0.59055118110236227" right="0.59055118110236227" top="0.59055118110236227" bottom="0.59055118110236227" header="0.51181102362204722" footer="0.51181102362204722"/>
  <pageSetup paperSize="9" scale="7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966F7-CFC6-40D5-B563-A1C5C01B0D01}">
  <dimension ref="A1:W36"/>
  <sheetViews>
    <sheetView topLeftCell="A10" zoomScaleNormal="100" workbookViewId="0"/>
  </sheetViews>
  <sheetFormatPr baseColWidth="10" defaultColWidth="11.5546875" defaultRowHeight="15" x14ac:dyDescent="0.2"/>
  <cols>
    <col min="1" max="1" width="22.77734375" style="95" customWidth="1"/>
    <col min="2" max="9" width="18.77734375" style="95" customWidth="1"/>
    <col min="10" max="16384" width="11.5546875" style="95"/>
  </cols>
  <sheetData>
    <row r="1" spans="1:15" ht="22.5" customHeight="1" x14ac:dyDescent="0.2">
      <c r="A1" s="62"/>
      <c r="I1" s="32"/>
    </row>
    <row r="2" spans="1:15" ht="22.5" customHeight="1" x14ac:dyDescent="0.2"/>
    <row r="3" spans="1:15" ht="22.5" customHeight="1" x14ac:dyDescent="0.2"/>
    <row r="4" spans="1:15" ht="22.5" customHeight="1" x14ac:dyDescent="0.2"/>
    <row r="5" spans="1:15" ht="22.5" customHeight="1" x14ac:dyDescent="0.2"/>
    <row r="6" spans="1:15" ht="22.5" customHeight="1" x14ac:dyDescent="0.2"/>
    <row r="7" spans="1:15" s="33" customFormat="1" ht="25.5" customHeight="1" x14ac:dyDescent="0.2">
      <c r="A7" s="34" t="s">
        <v>262</v>
      </c>
    </row>
    <row r="8" spans="1:15" s="332" customFormat="1" ht="22.5" customHeight="1" x14ac:dyDescent="0.2">
      <c r="A8" s="331"/>
    </row>
    <row r="9" spans="1:15" s="33" customFormat="1" ht="25.5" customHeight="1" x14ac:dyDescent="0.2">
      <c r="A9" s="34" t="s">
        <v>72</v>
      </c>
      <c r="B9" s="34" t="s">
        <v>265</v>
      </c>
      <c r="K9" s="1010" t="s">
        <v>103</v>
      </c>
      <c r="L9" s="1011"/>
      <c r="M9" s="1011"/>
      <c r="N9" s="1012"/>
    </row>
    <row r="10" spans="1:15" ht="22.5" customHeight="1" x14ac:dyDescent="0.2">
      <c r="A10" s="316"/>
      <c r="B10" s="316"/>
      <c r="K10" s="860" t="s">
        <v>220</v>
      </c>
      <c r="L10" s="861"/>
      <c r="M10" s="860" t="s">
        <v>104</v>
      </c>
      <c r="N10" s="861"/>
    </row>
    <row r="11" spans="1:15" s="334" customFormat="1" ht="18" customHeight="1" x14ac:dyDescent="0.2">
      <c r="A11" s="842" t="s">
        <v>11</v>
      </c>
      <c r="B11" s="838" t="s">
        <v>70</v>
      </c>
      <c r="C11" s="845"/>
      <c r="D11" s="842"/>
      <c r="E11" s="840"/>
      <c r="F11" s="838" t="s">
        <v>71</v>
      </c>
      <c r="G11" s="859"/>
      <c r="H11" s="859"/>
      <c r="I11" s="845"/>
      <c r="K11" s="862"/>
      <c r="L11" s="863"/>
      <c r="M11" s="862"/>
      <c r="N11" s="863"/>
    </row>
    <row r="12" spans="1:15" s="334" customFormat="1" ht="18" customHeight="1" x14ac:dyDescent="0.2">
      <c r="A12" s="842"/>
      <c r="B12" s="480" t="s">
        <v>67</v>
      </c>
      <c r="C12" s="485" t="s">
        <v>68</v>
      </c>
      <c r="D12" s="488" t="s">
        <v>69</v>
      </c>
      <c r="E12" s="487" t="s">
        <v>248</v>
      </c>
      <c r="F12" s="486" t="s">
        <v>69</v>
      </c>
      <c r="G12" s="489" t="s">
        <v>68</v>
      </c>
      <c r="H12" s="489" t="s">
        <v>219</v>
      </c>
      <c r="I12" s="479" t="s">
        <v>248</v>
      </c>
      <c r="K12" s="864"/>
      <c r="L12" s="865"/>
      <c r="M12" s="864"/>
      <c r="N12" s="865"/>
    </row>
    <row r="13" spans="1:15" s="42" customFormat="1" ht="18" customHeight="1" thickBot="1" x14ac:dyDescent="0.25">
      <c r="A13" s="37">
        <v>1</v>
      </c>
      <c r="B13" s="38">
        <v>2</v>
      </c>
      <c r="C13" s="41">
        <v>3</v>
      </c>
      <c r="D13" s="37">
        <v>4</v>
      </c>
      <c r="E13" s="39">
        <v>5</v>
      </c>
      <c r="F13" s="38">
        <v>6</v>
      </c>
      <c r="G13" s="40">
        <v>7</v>
      </c>
      <c r="H13" s="40">
        <v>8</v>
      </c>
      <c r="I13" s="41">
        <v>9</v>
      </c>
      <c r="K13" s="64"/>
      <c r="L13" s="65"/>
      <c r="M13" s="64"/>
      <c r="N13" s="65"/>
    </row>
    <row r="14" spans="1:15" s="42" customFormat="1" ht="18" customHeight="1" thickTop="1" x14ac:dyDescent="0.2">
      <c r="A14" s="565" t="s">
        <v>166</v>
      </c>
      <c r="B14" s="356">
        <v>0</v>
      </c>
      <c r="C14" s="357">
        <v>6.42</v>
      </c>
      <c r="D14" s="357">
        <v>0</v>
      </c>
      <c r="E14" s="74">
        <v>-0.11799999999999999</v>
      </c>
      <c r="F14" s="356">
        <v>37.262</v>
      </c>
      <c r="G14" s="357">
        <v>0</v>
      </c>
      <c r="H14" s="357">
        <v>0</v>
      </c>
      <c r="I14" s="357">
        <v>0</v>
      </c>
      <c r="J14" s="319"/>
      <c r="K14" s="358">
        <f>(B14+C14+D14+E14)-(F14+G14+H14+I14)</f>
        <v>-30.96</v>
      </c>
      <c r="L14" s="340"/>
      <c r="M14" s="358">
        <f>'Tab. 1'!E16</f>
        <v>-30.96</v>
      </c>
      <c r="N14" s="340"/>
    </row>
    <row r="15" spans="1:15" s="42" customFormat="1" ht="18" customHeight="1" x14ac:dyDescent="0.2">
      <c r="A15" s="566" t="s">
        <v>112</v>
      </c>
      <c r="B15" s="341">
        <v>3</v>
      </c>
      <c r="C15" s="112">
        <v>0</v>
      </c>
      <c r="D15" s="112">
        <v>0</v>
      </c>
      <c r="E15" s="81">
        <v>0</v>
      </c>
      <c r="F15" s="341">
        <v>2</v>
      </c>
      <c r="G15" s="112">
        <v>0</v>
      </c>
      <c r="H15" s="112">
        <v>0</v>
      </c>
      <c r="I15" s="112">
        <v>0</v>
      </c>
      <c r="J15" s="319"/>
      <c r="K15" s="358">
        <f t="shared" ref="K15:K29" si="0">(B15+C15+D15+E15)-(F15+G15+H15+I15)</f>
        <v>1</v>
      </c>
      <c r="L15" s="340"/>
      <c r="M15" s="358">
        <f>'Tab. 1'!E17</f>
        <v>1</v>
      </c>
      <c r="N15" s="340"/>
    </row>
    <row r="16" spans="1:15" s="42" customFormat="1" ht="18" customHeight="1" x14ac:dyDescent="0.2">
      <c r="A16" s="566" t="s">
        <v>111</v>
      </c>
      <c r="B16" s="341">
        <v>0</v>
      </c>
      <c r="C16" s="112">
        <v>0</v>
      </c>
      <c r="D16" s="112">
        <v>0</v>
      </c>
      <c r="E16" s="81">
        <v>0</v>
      </c>
      <c r="F16" s="341">
        <v>0</v>
      </c>
      <c r="G16" s="112">
        <v>0</v>
      </c>
      <c r="H16" s="112">
        <v>0</v>
      </c>
      <c r="I16" s="343">
        <v>0</v>
      </c>
      <c r="J16" s="511"/>
      <c r="K16" s="358">
        <f t="shared" si="0"/>
        <v>0</v>
      </c>
      <c r="L16" s="340"/>
      <c r="M16" s="358">
        <f>'Tab. 1'!E18</f>
        <v>0</v>
      </c>
      <c r="N16" s="340"/>
      <c r="O16" s="49"/>
    </row>
    <row r="17" spans="1:15" s="42" customFormat="1" ht="18" customHeight="1" x14ac:dyDescent="0.2">
      <c r="A17" s="566" t="s">
        <v>110</v>
      </c>
      <c r="B17" s="341">
        <v>7</v>
      </c>
      <c r="C17" s="112">
        <v>0</v>
      </c>
      <c r="D17" s="112">
        <v>0</v>
      </c>
      <c r="E17" s="81">
        <v>0</v>
      </c>
      <c r="F17" s="341">
        <v>11</v>
      </c>
      <c r="G17" s="112">
        <v>0</v>
      </c>
      <c r="H17" s="112">
        <v>5</v>
      </c>
      <c r="I17" s="112">
        <v>0</v>
      </c>
      <c r="J17" s="319"/>
      <c r="K17" s="358">
        <f t="shared" si="0"/>
        <v>-9</v>
      </c>
      <c r="L17" s="340"/>
      <c r="M17" s="358">
        <f>'Tab. 1'!E19</f>
        <v>-9</v>
      </c>
      <c r="N17" s="340"/>
    </row>
    <row r="18" spans="1:15" s="42" customFormat="1" ht="18" customHeight="1" x14ac:dyDescent="0.2">
      <c r="A18" s="566" t="s">
        <v>297</v>
      </c>
      <c r="B18" s="341">
        <v>0</v>
      </c>
      <c r="C18" s="112">
        <v>0</v>
      </c>
      <c r="D18" s="112">
        <v>0</v>
      </c>
      <c r="E18" s="81">
        <v>0</v>
      </c>
      <c r="F18" s="341">
        <v>0</v>
      </c>
      <c r="G18" s="112">
        <v>0</v>
      </c>
      <c r="H18" s="112">
        <v>0</v>
      </c>
      <c r="I18" s="112">
        <v>0</v>
      </c>
      <c r="J18" s="511"/>
      <c r="K18" s="358">
        <f t="shared" si="0"/>
        <v>0</v>
      </c>
      <c r="L18" s="340"/>
      <c r="M18" s="358">
        <f>'Tab. 1'!E20</f>
        <v>0</v>
      </c>
      <c r="N18" s="340"/>
    </row>
    <row r="19" spans="1:15" s="299" customFormat="1" ht="18" customHeight="1" x14ac:dyDescent="0.2">
      <c r="A19" s="566" t="s">
        <v>115</v>
      </c>
      <c r="B19" s="733">
        <v>0</v>
      </c>
      <c r="C19" s="708">
        <v>0</v>
      </c>
      <c r="D19" s="708">
        <v>0</v>
      </c>
      <c r="E19" s="706">
        <v>0</v>
      </c>
      <c r="F19" s="733">
        <v>0</v>
      </c>
      <c r="G19" s="708">
        <v>0</v>
      </c>
      <c r="H19" s="708">
        <v>0</v>
      </c>
      <c r="I19" s="708">
        <v>0</v>
      </c>
      <c r="J19" s="734"/>
      <c r="K19" s="735">
        <f t="shared" si="0"/>
        <v>0</v>
      </c>
      <c r="L19" s="736"/>
      <c r="M19" s="358">
        <f>'Tab. 1'!E21</f>
        <v>0</v>
      </c>
      <c r="N19" s="347"/>
      <c r="O19" s="283"/>
    </row>
    <row r="20" spans="1:15" s="42" customFormat="1" ht="18" customHeight="1" x14ac:dyDescent="0.2">
      <c r="A20" s="566" t="s">
        <v>114</v>
      </c>
      <c r="B20" s="341">
        <v>6</v>
      </c>
      <c r="C20" s="112">
        <v>1</v>
      </c>
      <c r="D20" s="112">
        <v>0</v>
      </c>
      <c r="E20" s="81">
        <v>0</v>
      </c>
      <c r="F20" s="341">
        <v>29</v>
      </c>
      <c r="G20" s="112">
        <v>0</v>
      </c>
      <c r="H20" s="112">
        <v>0</v>
      </c>
      <c r="I20" s="112">
        <v>2</v>
      </c>
      <c r="K20" s="358">
        <f t="shared" si="0"/>
        <v>-24</v>
      </c>
      <c r="L20" s="340"/>
      <c r="M20" s="358">
        <f>'Tab. 1'!E22</f>
        <v>-24</v>
      </c>
      <c r="N20" s="340"/>
    </row>
    <row r="21" spans="1:15" s="42" customFormat="1" ht="18" customHeight="1" x14ac:dyDescent="0.2">
      <c r="A21" s="566" t="s">
        <v>167</v>
      </c>
      <c r="B21" s="341">
        <v>0</v>
      </c>
      <c r="C21" s="112">
        <v>0</v>
      </c>
      <c r="D21" s="112">
        <v>0</v>
      </c>
      <c r="E21" s="81">
        <v>0</v>
      </c>
      <c r="F21" s="341">
        <v>0</v>
      </c>
      <c r="G21" s="112">
        <v>0</v>
      </c>
      <c r="H21" s="112">
        <v>0</v>
      </c>
      <c r="I21" s="112">
        <v>-8.9999999999999993E-3</v>
      </c>
      <c r="K21" s="358">
        <f t="shared" si="0"/>
        <v>8.9999999999999993E-3</v>
      </c>
      <c r="L21" s="340"/>
      <c r="M21" s="358">
        <f>'Tab. 1'!E23</f>
        <v>0</v>
      </c>
      <c r="N21" s="340"/>
    </row>
    <row r="22" spans="1:15" s="42" customFormat="1" ht="18" customHeight="1" x14ac:dyDescent="0.2">
      <c r="A22" s="566" t="s">
        <v>289</v>
      </c>
      <c r="B22" s="820">
        <v>0</v>
      </c>
      <c r="C22" s="708">
        <v>0</v>
      </c>
      <c r="D22" s="708">
        <v>0</v>
      </c>
      <c r="E22" s="706">
        <v>0</v>
      </c>
      <c r="F22" s="820">
        <v>0</v>
      </c>
      <c r="G22" s="820">
        <v>0</v>
      </c>
      <c r="H22" s="820">
        <v>0</v>
      </c>
      <c r="I22" s="708">
        <v>0</v>
      </c>
      <c r="J22" s="511"/>
      <c r="K22" s="809">
        <f t="shared" si="0"/>
        <v>0</v>
      </c>
      <c r="L22" s="810"/>
      <c r="M22" s="809">
        <f>'Tab. 1'!E24</f>
        <v>0</v>
      </c>
      <c r="N22" s="340"/>
    </row>
    <row r="23" spans="1:15" s="42" customFormat="1" ht="18" customHeight="1" x14ac:dyDescent="0.2">
      <c r="A23" s="566" t="s">
        <v>116</v>
      </c>
      <c r="B23" s="343">
        <v>7</v>
      </c>
      <c r="C23" s="112">
        <v>0</v>
      </c>
      <c r="D23" s="112">
        <v>0</v>
      </c>
      <c r="E23" s="81">
        <v>0</v>
      </c>
      <c r="F23" s="343">
        <v>5</v>
      </c>
      <c r="G23" s="343">
        <v>0</v>
      </c>
      <c r="H23" s="343">
        <v>1</v>
      </c>
      <c r="I23" s="112">
        <v>0</v>
      </c>
      <c r="J23" s="319"/>
      <c r="K23" s="358">
        <f t="shared" si="0"/>
        <v>1</v>
      </c>
      <c r="L23" s="340"/>
      <c r="M23" s="358">
        <f>'Tab. 1'!E25</f>
        <v>1</v>
      </c>
      <c r="N23" s="340"/>
    </row>
    <row r="24" spans="1:15" s="42" customFormat="1" ht="18" customHeight="1" x14ac:dyDescent="0.2">
      <c r="A24" s="566" t="s">
        <v>117</v>
      </c>
      <c r="B24" s="341">
        <v>1</v>
      </c>
      <c r="C24" s="112">
        <v>0</v>
      </c>
      <c r="D24" s="112">
        <v>0</v>
      </c>
      <c r="E24" s="81">
        <v>0</v>
      </c>
      <c r="F24" s="79">
        <v>1</v>
      </c>
      <c r="G24" s="80">
        <v>0</v>
      </c>
      <c r="H24" s="80">
        <v>1</v>
      </c>
      <c r="I24" s="112">
        <v>0</v>
      </c>
      <c r="J24" s="319"/>
      <c r="K24" s="358">
        <f t="shared" si="0"/>
        <v>-1</v>
      </c>
      <c r="L24" s="340"/>
      <c r="M24" s="358">
        <f>'Tab. 1'!E26</f>
        <v>-1</v>
      </c>
      <c r="N24" s="340"/>
      <c r="O24" s="690"/>
    </row>
    <row r="25" spans="1:15" s="42" customFormat="1" ht="18" customHeight="1" x14ac:dyDescent="0.2">
      <c r="A25" s="566" t="s">
        <v>119</v>
      </c>
      <c r="B25" s="341">
        <v>0</v>
      </c>
      <c r="C25" s="112">
        <v>0</v>
      </c>
      <c r="D25" s="112">
        <v>0</v>
      </c>
      <c r="E25" s="81">
        <v>0</v>
      </c>
      <c r="F25" s="79">
        <v>0</v>
      </c>
      <c r="G25" s="80">
        <v>0</v>
      </c>
      <c r="H25" s="80">
        <v>0</v>
      </c>
      <c r="I25" s="112">
        <v>0</v>
      </c>
      <c r="J25" s="319"/>
      <c r="K25" s="358">
        <f t="shared" si="0"/>
        <v>0</v>
      </c>
      <c r="L25" s="347"/>
      <c r="M25" s="359">
        <f>'Tab. 1'!E27</f>
        <v>0</v>
      </c>
      <c r="N25" s="340"/>
    </row>
    <row r="26" spans="1:15" s="42" customFormat="1" ht="18" customHeight="1" x14ac:dyDescent="0.2">
      <c r="A26" s="566" t="s">
        <v>120</v>
      </c>
      <c r="B26" s="341">
        <v>6</v>
      </c>
      <c r="C26" s="112">
        <v>0</v>
      </c>
      <c r="D26" s="112">
        <v>0</v>
      </c>
      <c r="E26" s="81">
        <v>0</v>
      </c>
      <c r="F26" s="79">
        <v>5.6</v>
      </c>
      <c r="G26" s="80">
        <v>0</v>
      </c>
      <c r="H26" s="80">
        <v>0.4</v>
      </c>
      <c r="I26" s="112">
        <v>0</v>
      </c>
      <c r="J26" s="319"/>
      <c r="K26" s="358">
        <f t="shared" si="0"/>
        <v>0</v>
      </c>
      <c r="L26" s="347"/>
      <c r="M26" s="359">
        <f>'Tab. 1'!E28</f>
        <v>0</v>
      </c>
      <c r="N26" s="340"/>
      <c r="O26" s="49"/>
    </row>
    <row r="27" spans="1:15" s="42" customFormat="1" ht="18" customHeight="1" x14ac:dyDescent="0.2">
      <c r="A27" s="566" t="s">
        <v>121</v>
      </c>
      <c r="B27" s="341">
        <v>0</v>
      </c>
      <c r="C27" s="112">
        <v>0</v>
      </c>
      <c r="D27" s="112">
        <v>0</v>
      </c>
      <c r="E27" s="81">
        <v>0</v>
      </c>
      <c r="F27" s="79">
        <v>0</v>
      </c>
      <c r="G27" s="80">
        <v>1</v>
      </c>
      <c r="H27" s="80">
        <v>0</v>
      </c>
      <c r="I27" s="112">
        <v>0</v>
      </c>
      <c r="J27" s="319"/>
      <c r="K27" s="358">
        <f t="shared" si="0"/>
        <v>-1</v>
      </c>
      <c r="L27" s="340"/>
      <c r="M27" s="358">
        <f>'Tab. 1'!E29</f>
        <v>-1</v>
      </c>
      <c r="N27" s="340"/>
    </row>
    <row r="28" spans="1:15" s="42" customFormat="1" ht="18" customHeight="1" x14ac:dyDescent="0.2">
      <c r="A28" s="566" t="s">
        <v>118</v>
      </c>
      <c r="B28" s="341">
        <v>0</v>
      </c>
      <c r="C28" s="112">
        <v>0</v>
      </c>
      <c r="D28" s="112">
        <v>0</v>
      </c>
      <c r="E28" s="81">
        <v>0</v>
      </c>
      <c r="F28" s="79">
        <v>0</v>
      </c>
      <c r="G28" s="80">
        <v>0</v>
      </c>
      <c r="H28" s="80">
        <v>0</v>
      </c>
      <c r="I28" s="112">
        <v>0</v>
      </c>
      <c r="J28" s="319"/>
      <c r="K28" s="358">
        <f t="shared" si="0"/>
        <v>0</v>
      </c>
      <c r="L28" s="340"/>
      <c r="M28" s="358">
        <f>'Tab. 1'!E30</f>
        <v>0</v>
      </c>
      <c r="N28" s="340"/>
    </row>
    <row r="29" spans="1:15" s="42" customFormat="1" ht="18" customHeight="1" thickBot="1" x14ac:dyDescent="0.25">
      <c r="A29" s="567" t="s">
        <v>122</v>
      </c>
      <c r="B29" s="360">
        <v>5</v>
      </c>
      <c r="C29" s="118">
        <v>0</v>
      </c>
      <c r="D29" s="118">
        <v>0</v>
      </c>
      <c r="E29" s="85">
        <v>0</v>
      </c>
      <c r="F29" s="83">
        <v>6</v>
      </c>
      <c r="G29" s="84">
        <v>0</v>
      </c>
      <c r="H29" s="84">
        <v>0</v>
      </c>
      <c r="I29" s="118">
        <v>0</v>
      </c>
      <c r="J29" s="319"/>
      <c r="K29" s="358">
        <f t="shared" si="0"/>
        <v>-1</v>
      </c>
      <c r="L29" s="340"/>
      <c r="M29" s="358">
        <f>'Tab. 1'!E31</f>
        <v>-1</v>
      </c>
      <c r="N29" s="340"/>
    </row>
    <row r="30" spans="1:15" s="353" customFormat="1" ht="18" customHeight="1" thickTop="1" x14ac:dyDescent="0.2">
      <c r="A30" s="91" t="s">
        <v>168</v>
      </c>
      <c r="B30" s="361">
        <f>SUM(B14:B29)</f>
        <v>35</v>
      </c>
      <c r="C30" s="351">
        <f t="shared" ref="C30:E30" si="1">SUM(C14:C29)</f>
        <v>7.42</v>
      </c>
      <c r="D30" s="351">
        <f t="shared" si="1"/>
        <v>0</v>
      </c>
      <c r="E30" s="352">
        <f t="shared" si="1"/>
        <v>-0.11799999999999999</v>
      </c>
      <c r="F30" s="361">
        <f>SUM(F14:F29)</f>
        <v>96.861999999999995</v>
      </c>
      <c r="G30" s="55">
        <f>SUM(G14:G29)</f>
        <v>1</v>
      </c>
      <c r="H30" s="56">
        <f>SUM(H14:H29)</f>
        <v>7.4</v>
      </c>
      <c r="I30" s="351">
        <f>SUM(I14:I29)</f>
        <v>1.9910000000000001</v>
      </c>
      <c r="J30" s="319"/>
      <c r="K30" s="1013">
        <f>(B30+C30+E30+E30)-(F30+G30+H30+I30)</f>
        <v>-65.069000000000003</v>
      </c>
      <c r="L30" s="1014"/>
      <c r="M30" s="1015">
        <f>'Tab. 1'!E32</f>
        <v>-64.960000000000008</v>
      </c>
      <c r="N30" s="1016"/>
      <c r="O30" s="750"/>
    </row>
    <row r="31" spans="1:15" s="100" customFormat="1" ht="20.25" customHeight="1" x14ac:dyDescent="0.2">
      <c r="A31" s="329"/>
    </row>
    <row r="32" spans="1:15" s="314" customFormat="1" ht="12" customHeight="1" x14ac:dyDescent="0.2">
      <c r="A32" s="330" t="s">
        <v>14</v>
      </c>
      <c r="M32" s="362"/>
    </row>
    <row r="33" spans="1:23" s="317" customFormat="1" ht="12" customHeight="1" x14ac:dyDescent="0.2">
      <c r="A33" s="161" t="s">
        <v>98</v>
      </c>
    </row>
    <row r="34" spans="1:23" s="317" customFormat="1" ht="12" customHeight="1" x14ac:dyDescent="0.2">
      <c r="A34" s="161" t="s">
        <v>196</v>
      </c>
    </row>
    <row r="35" spans="1:23" s="315" customFormat="1" ht="12" customHeight="1" x14ac:dyDescent="0.2">
      <c r="A35" s="161" t="s">
        <v>273</v>
      </c>
    </row>
    <row r="36" spans="1:23" ht="24" customHeight="1" x14ac:dyDescent="0.2">
      <c r="A36" s="843" t="s">
        <v>292</v>
      </c>
      <c r="B36" s="843"/>
      <c r="C36" s="843"/>
      <c r="D36" s="843"/>
      <c r="E36" s="843"/>
      <c r="F36" s="843"/>
      <c r="G36" s="843"/>
      <c r="H36" s="843"/>
      <c r="I36" s="843"/>
      <c r="J36" s="245"/>
      <c r="K36" s="245"/>
      <c r="L36" s="245"/>
      <c r="M36" s="245"/>
      <c r="N36" s="245"/>
      <c r="O36" s="245"/>
      <c r="P36" s="245"/>
      <c r="Q36" s="245"/>
      <c r="R36" s="245"/>
      <c r="S36" s="245"/>
      <c r="T36" s="245"/>
      <c r="U36" s="245"/>
      <c r="V36" s="245"/>
      <c r="W36" s="245"/>
    </row>
  </sheetData>
  <mergeCells count="9">
    <mergeCell ref="K9:N9"/>
    <mergeCell ref="K10:L12"/>
    <mergeCell ref="M10:N12"/>
    <mergeCell ref="A36:I36"/>
    <mergeCell ref="A11:A12"/>
    <mergeCell ref="B11:E11"/>
    <mergeCell ref="F11:I11"/>
    <mergeCell ref="K30:L30"/>
    <mergeCell ref="M30:N30"/>
  </mergeCells>
  <pageMargins left="0.59055118110236227" right="0.59055118110236227" top="0.59055118110236227" bottom="0.59055118110236227" header="0.51181102362204722" footer="0.51181102362204722"/>
  <pageSetup paperSize="9" scale="6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0F0FD-BB1C-48BF-BF0A-036BBCE10139}">
  <dimension ref="A1:T41"/>
  <sheetViews>
    <sheetView topLeftCell="A10" zoomScale="110" zoomScaleNormal="110" workbookViewId="0"/>
  </sheetViews>
  <sheetFormatPr baseColWidth="10" defaultRowHeight="15" x14ac:dyDescent="0.2"/>
  <cols>
    <col min="1" max="1" width="22.77734375" style="95" customWidth="1"/>
    <col min="2" max="15" width="9.77734375" style="95" customWidth="1"/>
    <col min="16" max="16" width="2" style="95" customWidth="1"/>
    <col min="17" max="256" width="11.5546875" style="95"/>
    <col min="257" max="257" width="23.77734375" style="95" customWidth="1"/>
    <col min="258" max="271" width="9.77734375" style="95" customWidth="1"/>
    <col min="272" max="512" width="11.5546875" style="95"/>
    <col min="513" max="513" width="23.77734375" style="95" customWidth="1"/>
    <col min="514" max="527" width="9.77734375" style="95" customWidth="1"/>
    <col min="528" max="768" width="11.5546875" style="95"/>
    <col min="769" max="769" width="23.77734375" style="95" customWidth="1"/>
    <col min="770" max="783" width="9.77734375" style="95" customWidth="1"/>
    <col min="784" max="1024" width="11.5546875" style="95"/>
    <col min="1025" max="1025" width="23.77734375" style="95" customWidth="1"/>
    <col min="1026" max="1039" width="9.77734375" style="95" customWidth="1"/>
    <col min="1040" max="1280" width="11.5546875" style="95"/>
    <col min="1281" max="1281" width="23.77734375" style="95" customWidth="1"/>
    <col min="1282" max="1295" width="9.77734375" style="95" customWidth="1"/>
    <col min="1296" max="1536" width="11.5546875" style="95"/>
    <col min="1537" max="1537" width="23.77734375" style="95" customWidth="1"/>
    <col min="1538" max="1551" width="9.77734375" style="95" customWidth="1"/>
    <col min="1552" max="1792" width="11.5546875" style="95"/>
    <col min="1793" max="1793" width="23.77734375" style="95" customWidth="1"/>
    <col min="1794" max="1807" width="9.77734375" style="95" customWidth="1"/>
    <col min="1808" max="2048" width="11.5546875" style="95"/>
    <col min="2049" max="2049" width="23.77734375" style="95" customWidth="1"/>
    <col min="2050" max="2063" width="9.77734375" style="95" customWidth="1"/>
    <col min="2064" max="2304" width="11.5546875" style="95"/>
    <col min="2305" max="2305" width="23.77734375" style="95" customWidth="1"/>
    <col min="2306" max="2319" width="9.77734375" style="95" customWidth="1"/>
    <col min="2320" max="2560" width="11.5546875" style="95"/>
    <col min="2561" max="2561" width="23.77734375" style="95" customWidth="1"/>
    <col min="2562" max="2575" width="9.77734375" style="95" customWidth="1"/>
    <col min="2576" max="2816" width="11.5546875" style="95"/>
    <col min="2817" max="2817" width="23.77734375" style="95" customWidth="1"/>
    <col min="2818" max="2831" width="9.77734375" style="95" customWidth="1"/>
    <col min="2832" max="3072" width="11.5546875" style="95"/>
    <col min="3073" max="3073" width="23.77734375" style="95" customWidth="1"/>
    <col min="3074" max="3087" width="9.77734375" style="95" customWidth="1"/>
    <col min="3088" max="3328" width="11.5546875" style="95"/>
    <col min="3329" max="3329" width="23.77734375" style="95" customWidth="1"/>
    <col min="3330" max="3343" width="9.77734375" style="95" customWidth="1"/>
    <col min="3344" max="3584" width="11.5546875" style="95"/>
    <col min="3585" max="3585" width="23.77734375" style="95" customWidth="1"/>
    <col min="3586" max="3599" width="9.77734375" style="95" customWidth="1"/>
    <col min="3600" max="3840" width="11.5546875" style="95"/>
    <col min="3841" max="3841" width="23.77734375" style="95" customWidth="1"/>
    <col min="3842" max="3855" width="9.77734375" style="95" customWidth="1"/>
    <col min="3856" max="4096" width="11.5546875" style="95"/>
    <col min="4097" max="4097" width="23.77734375" style="95" customWidth="1"/>
    <col min="4098" max="4111" width="9.77734375" style="95" customWidth="1"/>
    <col min="4112" max="4352" width="11.5546875" style="95"/>
    <col min="4353" max="4353" width="23.77734375" style="95" customWidth="1"/>
    <col min="4354" max="4367" width="9.77734375" style="95" customWidth="1"/>
    <col min="4368" max="4608" width="11.5546875" style="95"/>
    <col min="4609" max="4609" width="23.77734375" style="95" customWidth="1"/>
    <col min="4610" max="4623" width="9.77734375" style="95" customWidth="1"/>
    <col min="4624" max="4864" width="11.5546875" style="95"/>
    <col min="4865" max="4865" width="23.77734375" style="95" customWidth="1"/>
    <col min="4866" max="4879" width="9.77734375" style="95" customWidth="1"/>
    <col min="4880" max="5120" width="11.5546875" style="95"/>
    <col min="5121" max="5121" width="23.77734375" style="95" customWidth="1"/>
    <col min="5122" max="5135" width="9.77734375" style="95" customWidth="1"/>
    <col min="5136" max="5376" width="11.5546875" style="95"/>
    <col min="5377" max="5377" width="23.77734375" style="95" customWidth="1"/>
    <col min="5378" max="5391" width="9.77734375" style="95" customWidth="1"/>
    <col min="5392" max="5632" width="11.5546875" style="95"/>
    <col min="5633" max="5633" width="23.77734375" style="95" customWidth="1"/>
    <col min="5634" max="5647" width="9.77734375" style="95" customWidth="1"/>
    <col min="5648" max="5888" width="11.5546875" style="95"/>
    <col min="5889" max="5889" width="23.77734375" style="95" customWidth="1"/>
    <col min="5890" max="5903" width="9.77734375" style="95" customWidth="1"/>
    <col min="5904" max="6144" width="11.5546875" style="95"/>
    <col min="6145" max="6145" width="23.77734375" style="95" customWidth="1"/>
    <col min="6146" max="6159" width="9.77734375" style="95" customWidth="1"/>
    <col min="6160" max="6400" width="11.5546875" style="95"/>
    <col min="6401" max="6401" width="23.77734375" style="95" customWidth="1"/>
    <col min="6402" max="6415" width="9.77734375" style="95" customWidth="1"/>
    <col min="6416" max="6656" width="11.5546875" style="95"/>
    <col min="6657" max="6657" width="23.77734375" style="95" customWidth="1"/>
    <col min="6658" max="6671" width="9.77734375" style="95" customWidth="1"/>
    <col min="6672" max="6912" width="11.5546875" style="95"/>
    <col min="6913" max="6913" width="23.77734375" style="95" customWidth="1"/>
    <col min="6914" max="6927" width="9.77734375" style="95" customWidth="1"/>
    <col min="6928" max="7168" width="11.5546875" style="95"/>
    <col min="7169" max="7169" width="23.77734375" style="95" customWidth="1"/>
    <col min="7170" max="7183" width="9.77734375" style="95" customWidth="1"/>
    <col min="7184" max="7424" width="11.5546875" style="95"/>
    <col min="7425" max="7425" width="23.77734375" style="95" customWidth="1"/>
    <col min="7426" max="7439" width="9.77734375" style="95" customWidth="1"/>
    <col min="7440" max="7680" width="11.5546875" style="95"/>
    <col min="7681" max="7681" width="23.77734375" style="95" customWidth="1"/>
    <col min="7682" max="7695" width="9.77734375" style="95" customWidth="1"/>
    <col min="7696" max="7936" width="11.5546875" style="95"/>
    <col min="7937" max="7937" width="23.77734375" style="95" customWidth="1"/>
    <col min="7938" max="7951" width="9.77734375" style="95" customWidth="1"/>
    <col min="7952" max="8192" width="11.5546875" style="95"/>
    <col min="8193" max="8193" width="23.77734375" style="95" customWidth="1"/>
    <col min="8194" max="8207" width="9.77734375" style="95" customWidth="1"/>
    <col min="8208" max="8448" width="11.5546875" style="95"/>
    <col min="8449" max="8449" width="23.77734375" style="95" customWidth="1"/>
    <col min="8450" max="8463" width="9.77734375" style="95" customWidth="1"/>
    <col min="8464" max="8704" width="11.5546875" style="95"/>
    <col min="8705" max="8705" width="23.77734375" style="95" customWidth="1"/>
    <col min="8706" max="8719" width="9.77734375" style="95" customWidth="1"/>
    <col min="8720" max="8960" width="11.5546875" style="95"/>
    <col min="8961" max="8961" width="23.77734375" style="95" customWidth="1"/>
    <col min="8962" max="8975" width="9.77734375" style="95" customWidth="1"/>
    <col min="8976" max="9216" width="11.5546875" style="95"/>
    <col min="9217" max="9217" width="23.77734375" style="95" customWidth="1"/>
    <col min="9218" max="9231" width="9.77734375" style="95" customWidth="1"/>
    <col min="9232" max="9472" width="11.5546875" style="95"/>
    <col min="9473" max="9473" width="23.77734375" style="95" customWidth="1"/>
    <col min="9474" max="9487" width="9.77734375" style="95" customWidth="1"/>
    <col min="9488" max="9728" width="11.5546875" style="95"/>
    <col min="9729" max="9729" width="23.77734375" style="95" customWidth="1"/>
    <col min="9730" max="9743" width="9.77734375" style="95" customWidth="1"/>
    <col min="9744" max="9984" width="11.5546875" style="95"/>
    <col min="9985" max="9985" width="23.77734375" style="95" customWidth="1"/>
    <col min="9986" max="9999" width="9.77734375" style="95" customWidth="1"/>
    <col min="10000" max="10240" width="11.5546875" style="95"/>
    <col min="10241" max="10241" width="23.77734375" style="95" customWidth="1"/>
    <col min="10242" max="10255" width="9.77734375" style="95" customWidth="1"/>
    <col min="10256" max="10496" width="11.5546875" style="95"/>
    <col min="10497" max="10497" width="23.77734375" style="95" customWidth="1"/>
    <col min="10498" max="10511" width="9.77734375" style="95" customWidth="1"/>
    <col min="10512" max="10752" width="11.5546875" style="95"/>
    <col min="10753" max="10753" width="23.77734375" style="95" customWidth="1"/>
    <col min="10754" max="10767" width="9.77734375" style="95" customWidth="1"/>
    <col min="10768" max="11008" width="11.5546875" style="95"/>
    <col min="11009" max="11009" width="23.77734375" style="95" customWidth="1"/>
    <col min="11010" max="11023" width="9.77734375" style="95" customWidth="1"/>
    <col min="11024" max="11264" width="11.5546875" style="95"/>
    <col min="11265" max="11265" width="23.77734375" style="95" customWidth="1"/>
    <col min="11266" max="11279" width="9.77734375" style="95" customWidth="1"/>
    <col min="11280" max="11520" width="11.5546875" style="95"/>
    <col min="11521" max="11521" width="23.77734375" style="95" customWidth="1"/>
    <col min="11522" max="11535" width="9.77734375" style="95" customWidth="1"/>
    <col min="11536" max="11776" width="11.5546875" style="95"/>
    <col min="11777" max="11777" width="23.77734375" style="95" customWidth="1"/>
    <col min="11778" max="11791" width="9.77734375" style="95" customWidth="1"/>
    <col min="11792" max="12032" width="11.5546875" style="95"/>
    <col min="12033" max="12033" width="23.77734375" style="95" customWidth="1"/>
    <col min="12034" max="12047" width="9.77734375" style="95" customWidth="1"/>
    <col min="12048" max="12288" width="11.5546875" style="95"/>
    <col min="12289" max="12289" width="23.77734375" style="95" customWidth="1"/>
    <col min="12290" max="12303" width="9.77734375" style="95" customWidth="1"/>
    <col min="12304" max="12544" width="11.5546875" style="95"/>
    <col min="12545" max="12545" width="23.77734375" style="95" customWidth="1"/>
    <col min="12546" max="12559" width="9.77734375" style="95" customWidth="1"/>
    <col min="12560" max="12800" width="11.5546875" style="95"/>
    <col min="12801" max="12801" width="23.77734375" style="95" customWidth="1"/>
    <col min="12802" max="12815" width="9.77734375" style="95" customWidth="1"/>
    <col min="12816" max="13056" width="11.5546875" style="95"/>
    <col min="13057" max="13057" width="23.77734375" style="95" customWidth="1"/>
    <col min="13058" max="13071" width="9.77734375" style="95" customWidth="1"/>
    <col min="13072" max="13312" width="11.5546875" style="95"/>
    <col min="13313" max="13313" width="23.77734375" style="95" customWidth="1"/>
    <col min="13314" max="13327" width="9.77734375" style="95" customWidth="1"/>
    <col min="13328" max="13568" width="11.5546875" style="95"/>
    <col min="13569" max="13569" width="23.77734375" style="95" customWidth="1"/>
    <col min="13570" max="13583" width="9.77734375" style="95" customWidth="1"/>
    <col min="13584" max="13824" width="11.5546875" style="95"/>
    <col min="13825" max="13825" width="23.77734375" style="95" customWidth="1"/>
    <col min="13826" max="13839" width="9.77734375" style="95" customWidth="1"/>
    <col min="13840" max="14080" width="11.5546875" style="95"/>
    <col min="14081" max="14081" width="23.77734375" style="95" customWidth="1"/>
    <col min="14082" max="14095" width="9.77734375" style="95" customWidth="1"/>
    <col min="14096" max="14336" width="11.5546875" style="95"/>
    <col min="14337" max="14337" width="23.77734375" style="95" customWidth="1"/>
    <col min="14338" max="14351" width="9.77734375" style="95" customWidth="1"/>
    <col min="14352" max="14592" width="11.5546875" style="95"/>
    <col min="14593" max="14593" width="23.77734375" style="95" customWidth="1"/>
    <col min="14594" max="14607" width="9.77734375" style="95" customWidth="1"/>
    <col min="14608" max="14848" width="11.5546875" style="95"/>
    <col min="14849" max="14849" width="23.77734375" style="95" customWidth="1"/>
    <col min="14850" max="14863" width="9.77734375" style="95" customWidth="1"/>
    <col min="14864" max="15104" width="11.5546875" style="95"/>
    <col min="15105" max="15105" width="23.77734375" style="95" customWidth="1"/>
    <col min="15106" max="15119" width="9.77734375" style="95" customWidth="1"/>
    <col min="15120" max="15360" width="11.5546875" style="95"/>
    <col min="15361" max="15361" width="23.77734375" style="95" customWidth="1"/>
    <col min="15362" max="15375" width="9.77734375" style="95" customWidth="1"/>
    <col min="15376" max="15616" width="11.5546875" style="95"/>
    <col min="15617" max="15617" width="23.77734375" style="95" customWidth="1"/>
    <col min="15618" max="15631" width="9.77734375" style="95" customWidth="1"/>
    <col min="15632" max="15872" width="11.5546875" style="95"/>
    <col min="15873" max="15873" width="23.77734375" style="95" customWidth="1"/>
    <col min="15874" max="15887" width="9.77734375" style="95" customWidth="1"/>
    <col min="15888" max="16128" width="11.5546875" style="95"/>
    <col min="16129" max="16129" width="23.77734375" style="95" customWidth="1"/>
    <col min="16130" max="16143" width="9.77734375" style="95" customWidth="1"/>
    <col min="16144" max="16384" width="11.5546875" style="95"/>
  </cols>
  <sheetData>
    <row r="1" spans="1:20" s="316" customFormat="1" ht="22.5" customHeight="1" x14ac:dyDescent="0.2">
      <c r="A1" s="62"/>
      <c r="O1" s="32"/>
    </row>
    <row r="2" spans="1:20" ht="22.5" customHeight="1" x14ac:dyDescent="0.2"/>
    <row r="3" spans="1:20" ht="22.5" customHeight="1" x14ac:dyDescent="0.2"/>
    <row r="4" spans="1:20" ht="22.5" customHeight="1" x14ac:dyDescent="0.2"/>
    <row r="5" spans="1:20" ht="22.5" customHeight="1" x14ac:dyDescent="0.2"/>
    <row r="6" spans="1:20" ht="22.5" customHeight="1" x14ac:dyDescent="0.2"/>
    <row r="7" spans="1:20" s="33" customFormat="1" ht="25.5" customHeight="1" x14ac:dyDescent="0.2">
      <c r="A7" s="34" t="s">
        <v>262</v>
      </c>
    </row>
    <row r="8" spans="1:20" s="33" customFormat="1" ht="22.5" customHeight="1" x14ac:dyDescent="0.2">
      <c r="A8" s="34"/>
    </row>
    <row r="9" spans="1:20" s="33" customFormat="1" ht="25.5" customHeight="1" x14ac:dyDescent="0.2">
      <c r="A9" s="34" t="s">
        <v>136</v>
      </c>
      <c r="B9" s="34" t="s">
        <v>249</v>
      </c>
    </row>
    <row r="10" spans="1:20" ht="22.5" customHeight="1" x14ac:dyDescent="0.2"/>
    <row r="11" spans="1:20" s="334" customFormat="1" ht="18.95" customHeight="1" x14ac:dyDescent="0.2">
      <c r="A11" s="842" t="s">
        <v>11</v>
      </c>
      <c r="B11" s="850" t="s">
        <v>137</v>
      </c>
      <c r="C11" s="840"/>
      <c r="D11" s="858" t="s">
        <v>233</v>
      </c>
      <c r="E11" s="858"/>
      <c r="F11" s="858"/>
      <c r="G11" s="858"/>
      <c r="H11" s="858"/>
      <c r="I11" s="858"/>
      <c r="J11" s="858"/>
      <c r="K11" s="858"/>
      <c r="L11" s="858"/>
      <c r="M11" s="858"/>
      <c r="N11" s="858"/>
      <c r="O11" s="859"/>
      <c r="Q11" s="1017" t="s">
        <v>103</v>
      </c>
      <c r="R11" s="1018"/>
      <c r="S11" s="1018"/>
      <c r="T11" s="1019"/>
    </row>
    <row r="12" spans="1:20" s="334" customFormat="1" ht="18.95" customHeight="1" x14ac:dyDescent="0.2">
      <c r="A12" s="842"/>
      <c r="B12" s="838"/>
      <c r="C12" s="840"/>
      <c r="D12" s="859" t="s">
        <v>138</v>
      </c>
      <c r="E12" s="845"/>
      <c r="F12" s="845" t="s">
        <v>139</v>
      </c>
      <c r="G12" s="845"/>
      <c r="H12" s="845" t="s">
        <v>140</v>
      </c>
      <c r="I12" s="845"/>
      <c r="J12" s="845" t="s">
        <v>141</v>
      </c>
      <c r="K12" s="845"/>
      <c r="L12" s="845" t="s">
        <v>142</v>
      </c>
      <c r="M12" s="845"/>
      <c r="N12" s="845" t="s">
        <v>143</v>
      </c>
      <c r="O12" s="845"/>
      <c r="Q12" s="908" t="s">
        <v>144</v>
      </c>
      <c r="R12" s="1020"/>
      <c r="S12" s="908" t="s">
        <v>145</v>
      </c>
      <c r="T12" s="1020"/>
    </row>
    <row r="13" spans="1:20" s="334" customFormat="1" ht="33" customHeight="1" x14ac:dyDescent="0.2">
      <c r="A13" s="842"/>
      <c r="B13" s="363" t="s">
        <v>197</v>
      </c>
      <c r="C13" s="364" t="s">
        <v>161</v>
      </c>
      <c r="D13" s="365" t="s">
        <v>146</v>
      </c>
      <c r="E13" s="366" t="s">
        <v>161</v>
      </c>
      <c r="F13" s="367" t="s">
        <v>146</v>
      </c>
      <c r="G13" s="366" t="s">
        <v>161</v>
      </c>
      <c r="H13" s="367" t="s">
        <v>146</v>
      </c>
      <c r="I13" s="366" t="s">
        <v>161</v>
      </c>
      <c r="J13" s="367" t="s">
        <v>146</v>
      </c>
      <c r="K13" s="366" t="s">
        <v>161</v>
      </c>
      <c r="L13" s="367" t="s">
        <v>146</v>
      </c>
      <c r="M13" s="366" t="s">
        <v>161</v>
      </c>
      <c r="N13" s="367" t="s">
        <v>146</v>
      </c>
      <c r="O13" s="366" t="s">
        <v>161</v>
      </c>
      <c r="Q13" s="1021"/>
      <c r="R13" s="1022"/>
      <c r="S13" s="1021"/>
      <c r="T13" s="1022"/>
    </row>
    <row r="14" spans="1:20" s="353" customFormat="1" ht="18" customHeight="1" thickBot="1" x14ac:dyDescent="0.25">
      <c r="A14" s="37">
        <v>1</v>
      </c>
      <c r="B14" s="38" t="s">
        <v>1</v>
      </c>
      <c r="C14" s="39" t="s">
        <v>2</v>
      </c>
      <c r="D14" s="40" t="s">
        <v>3</v>
      </c>
      <c r="E14" s="41" t="s">
        <v>4</v>
      </c>
      <c r="F14" s="41" t="s">
        <v>5</v>
      </c>
      <c r="G14" s="41" t="s">
        <v>6</v>
      </c>
      <c r="H14" s="41" t="s">
        <v>7</v>
      </c>
      <c r="I14" s="41" t="s">
        <v>8</v>
      </c>
      <c r="J14" s="41" t="s">
        <v>9</v>
      </c>
      <c r="K14" s="41" t="s">
        <v>10</v>
      </c>
      <c r="L14" s="41" t="s">
        <v>30</v>
      </c>
      <c r="M14" s="41" t="s">
        <v>31</v>
      </c>
      <c r="N14" s="41" t="s">
        <v>32</v>
      </c>
      <c r="O14" s="41" t="s">
        <v>33</v>
      </c>
      <c r="Q14" s="910"/>
      <c r="R14" s="1023"/>
      <c r="S14" s="910"/>
      <c r="T14" s="1023"/>
    </row>
    <row r="15" spans="1:20" s="100" customFormat="1" ht="18" customHeight="1" thickTop="1" x14ac:dyDescent="0.2">
      <c r="A15" s="762" t="s">
        <v>198</v>
      </c>
      <c r="B15" s="368">
        <v>1085</v>
      </c>
      <c r="C15" s="369">
        <f>E15+G15+I15+K15+M15+O15</f>
        <v>1</v>
      </c>
      <c r="D15" s="368">
        <v>47</v>
      </c>
      <c r="E15" s="767">
        <f>D15/B15</f>
        <v>4.3317972350230417E-2</v>
      </c>
      <c r="F15" s="368">
        <v>84</v>
      </c>
      <c r="G15" s="767">
        <f>F15/B15</f>
        <v>7.7419354838709681E-2</v>
      </c>
      <c r="H15" s="368">
        <v>509</v>
      </c>
      <c r="I15" s="767">
        <f>H15/B15</f>
        <v>0.46912442396313364</v>
      </c>
      <c r="J15" s="368">
        <v>50</v>
      </c>
      <c r="K15" s="767">
        <f>J15/B15</f>
        <v>4.6082949308755762E-2</v>
      </c>
      <c r="L15" s="368">
        <v>299</v>
      </c>
      <c r="M15" s="767">
        <f>L15/B15</f>
        <v>0.27557603686635945</v>
      </c>
      <c r="N15" s="368">
        <v>96</v>
      </c>
      <c r="O15" s="767">
        <f>N15/B15</f>
        <v>8.847926267281106E-2</v>
      </c>
      <c r="P15" s="370"/>
      <c r="Q15" s="1024">
        <f t="shared" ref="Q15:Q30" si="0">B15</f>
        <v>1085</v>
      </c>
      <c r="R15" s="1025"/>
      <c r="S15" s="1026">
        <f>'Tab. 1'!B16</f>
        <v>1057</v>
      </c>
      <c r="T15" s="1027"/>
    </row>
    <row r="16" spans="1:20" s="100" customFormat="1" ht="18" customHeight="1" x14ac:dyDescent="0.2">
      <c r="A16" s="566" t="s">
        <v>112</v>
      </c>
      <c r="B16" s="371">
        <v>2564</v>
      </c>
      <c r="C16" s="369">
        <f t="shared" ref="C16:C31" si="1">E16+G16+I16+K16+M16+O16</f>
        <v>1</v>
      </c>
      <c r="D16" s="371">
        <v>6</v>
      </c>
      <c r="E16" s="767">
        <f t="shared" ref="E16:E30" si="2">D16/B16</f>
        <v>2.3400936037441498E-3</v>
      </c>
      <c r="F16" s="371">
        <v>18</v>
      </c>
      <c r="G16" s="767">
        <f t="shared" ref="G16:G30" si="3">F16/B16</f>
        <v>7.0202808112324495E-3</v>
      </c>
      <c r="H16" s="371">
        <v>163</v>
      </c>
      <c r="I16" s="767">
        <f t="shared" ref="I16:I30" si="4">H16/B16</f>
        <v>6.3572542901716073E-2</v>
      </c>
      <c r="J16" s="371">
        <v>544</v>
      </c>
      <c r="K16" s="767">
        <f t="shared" ref="K16:K30" si="5">J16/B16</f>
        <v>0.21216848673946959</v>
      </c>
      <c r="L16" s="371">
        <v>1440</v>
      </c>
      <c r="M16" s="767">
        <f t="shared" ref="M16:M30" si="6">L16/B16</f>
        <v>0.56162246489859591</v>
      </c>
      <c r="N16" s="371">
        <v>393</v>
      </c>
      <c r="O16" s="767">
        <f t="shared" ref="O16:O30" si="7">N16/B16</f>
        <v>0.15327613104524182</v>
      </c>
      <c r="P16" s="370"/>
      <c r="Q16" s="1024">
        <f t="shared" si="0"/>
        <v>2564</v>
      </c>
      <c r="R16" s="1025"/>
      <c r="S16" s="1026">
        <f>'Tab. 1'!B17</f>
        <v>2554</v>
      </c>
      <c r="T16" s="1027"/>
    </row>
    <row r="17" spans="1:20" s="100" customFormat="1" ht="18" customHeight="1" x14ac:dyDescent="0.2">
      <c r="A17" s="566" t="s">
        <v>111</v>
      </c>
      <c r="B17" s="371">
        <v>79</v>
      </c>
      <c r="C17" s="369">
        <f t="shared" si="1"/>
        <v>1</v>
      </c>
      <c r="D17" s="371">
        <v>3</v>
      </c>
      <c r="E17" s="767">
        <f t="shared" si="2"/>
        <v>3.7974683544303799E-2</v>
      </c>
      <c r="F17" s="371">
        <v>5</v>
      </c>
      <c r="G17" s="767">
        <f t="shared" si="3"/>
        <v>6.3291139240506333E-2</v>
      </c>
      <c r="H17" s="371">
        <v>23</v>
      </c>
      <c r="I17" s="767">
        <f t="shared" si="4"/>
        <v>0.29113924050632911</v>
      </c>
      <c r="J17" s="371">
        <v>0</v>
      </c>
      <c r="K17" s="767">
        <f t="shared" si="5"/>
        <v>0</v>
      </c>
      <c r="L17" s="371">
        <v>48</v>
      </c>
      <c r="M17" s="767">
        <f t="shared" si="6"/>
        <v>0.60759493670886078</v>
      </c>
      <c r="N17" s="371">
        <v>0</v>
      </c>
      <c r="O17" s="767">
        <f t="shared" si="7"/>
        <v>0</v>
      </c>
      <c r="P17" s="370"/>
      <c r="Q17" s="1024">
        <f t="shared" si="0"/>
        <v>79</v>
      </c>
      <c r="R17" s="1025"/>
      <c r="S17" s="1026">
        <f>'Tab. 1'!B18</f>
        <v>76</v>
      </c>
      <c r="T17" s="1027"/>
    </row>
    <row r="18" spans="1:20" s="100" customFormat="1" ht="18" customHeight="1" x14ac:dyDescent="0.2">
      <c r="A18" s="566" t="s">
        <v>110</v>
      </c>
      <c r="B18" s="371">
        <v>806</v>
      </c>
      <c r="C18" s="369">
        <f t="shared" si="1"/>
        <v>1</v>
      </c>
      <c r="D18" s="371">
        <v>0</v>
      </c>
      <c r="E18" s="767">
        <f t="shared" si="2"/>
        <v>0</v>
      </c>
      <c r="F18" s="371">
        <v>5</v>
      </c>
      <c r="G18" s="767">
        <f t="shared" si="3"/>
        <v>6.2034739454094297E-3</v>
      </c>
      <c r="H18" s="371">
        <v>118</v>
      </c>
      <c r="I18" s="767">
        <f t="shared" si="4"/>
        <v>0.14640198511166252</v>
      </c>
      <c r="J18" s="371">
        <v>99</v>
      </c>
      <c r="K18" s="767">
        <f t="shared" si="5"/>
        <v>0.12282878411910669</v>
      </c>
      <c r="L18" s="371">
        <v>558</v>
      </c>
      <c r="M18" s="767">
        <f t="shared" si="6"/>
        <v>0.69230769230769229</v>
      </c>
      <c r="N18" s="371">
        <v>26</v>
      </c>
      <c r="O18" s="767">
        <f t="shared" si="7"/>
        <v>3.2258064516129031E-2</v>
      </c>
      <c r="P18" s="370"/>
      <c r="Q18" s="1024">
        <f t="shared" si="0"/>
        <v>806</v>
      </c>
      <c r="R18" s="1025"/>
      <c r="S18" s="1026">
        <f>'Tab. 1'!B19</f>
        <v>806</v>
      </c>
      <c r="T18" s="1027"/>
    </row>
    <row r="19" spans="1:20" s="100" customFormat="1" ht="18" customHeight="1" x14ac:dyDescent="0.2">
      <c r="A19" s="566" t="s">
        <v>181</v>
      </c>
      <c r="B19" s="371">
        <v>67</v>
      </c>
      <c r="C19" s="369">
        <f>E19+G19+I19+K19+M19+O19</f>
        <v>1</v>
      </c>
      <c r="D19" s="371">
        <v>1</v>
      </c>
      <c r="E19" s="767">
        <f t="shared" si="2"/>
        <v>1.4925373134328358E-2</v>
      </c>
      <c r="F19" s="371">
        <v>3</v>
      </c>
      <c r="G19" s="767">
        <f t="shared" si="3"/>
        <v>4.4776119402985072E-2</v>
      </c>
      <c r="H19" s="371">
        <v>6</v>
      </c>
      <c r="I19" s="767">
        <f t="shared" si="4"/>
        <v>8.9552238805970144E-2</v>
      </c>
      <c r="J19" s="371">
        <v>5</v>
      </c>
      <c r="K19" s="767">
        <f t="shared" si="5"/>
        <v>7.4626865671641784E-2</v>
      </c>
      <c r="L19" s="371">
        <v>42</v>
      </c>
      <c r="M19" s="767">
        <f t="shared" si="6"/>
        <v>0.62686567164179108</v>
      </c>
      <c r="N19" s="371">
        <v>10</v>
      </c>
      <c r="O19" s="767">
        <f t="shared" si="7"/>
        <v>0.14925373134328357</v>
      </c>
      <c r="P19" s="370"/>
      <c r="Q19" s="1024">
        <f t="shared" si="0"/>
        <v>67</v>
      </c>
      <c r="R19" s="1025"/>
      <c r="S19" s="1026">
        <f>'Tab. 1'!B20</f>
        <v>66</v>
      </c>
      <c r="T19" s="1027"/>
    </row>
    <row r="20" spans="1:20" s="100" customFormat="1" ht="18" customHeight="1" x14ac:dyDescent="0.2">
      <c r="A20" s="566" t="s">
        <v>115</v>
      </c>
      <c r="B20" s="371">
        <v>86</v>
      </c>
      <c r="C20" s="369">
        <f t="shared" si="1"/>
        <v>1</v>
      </c>
      <c r="D20" s="371">
        <v>6</v>
      </c>
      <c r="E20" s="767">
        <f t="shared" si="2"/>
        <v>6.9767441860465115E-2</v>
      </c>
      <c r="F20" s="371">
        <v>0</v>
      </c>
      <c r="G20" s="767">
        <f t="shared" si="3"/>
        <v>0</v>
      </c>
      <c r="H20" s="371">
        <v>0</v>
      </c>
      <c r="I20" s="767">
        <f t="shared" si="4"/>
        <v>0</v>
      </c>
      <c r="J20" s="371">
        <v>33</v>
      </c>
      <c r="K20" s="767">
        <f t="shared" si="5"/>
        <v>0.38372093023255816</v>
      </c>
      <c r="L20" s="371">
        <v>26</v>
      </c>
      <c r="M20" s="767">
        <f t="shared" si="6"/>
        <v>0.30232558139534882</v>
      </c>
      <c r="N20" s="371">
        <v>21</v>
      </c>
      <c r="O20" s="767">
        <f t="shared" si="7"/>
        <v>0.2441860465116279</v>
      </c>
      <c r="P20" s="370"/>
      <c r="Q20" s="1024">
        <f t="shared" si="0"/>
        <v>86</v>
      </c>
      <c r="R20" s="1025"/>
      <c r="S20" s="1026">
        <f>'Tab. 1'!B21</f>
        <v>74</v>
      </c>
      <c r="T20" s="1027"/>
    </row>
    <row r="21" spans="1:20" s="100" customFormat="1" ht="18" customHeight="1" x14ac:dyDescent="0.2">
      <c r="A21" s="566" t="s">
        <v>114</v>
      </c>
      <c r="B21" s="371">
        <v>1059</v>
      </c>
      <c r="C21" s="369">
        <f t="shared" si="1"/>
        <v>1</v>
      </c>
      <c r="D21" s="371">
        <v>17</v>
      </c>
      <c r="E21" s="767">
        <f t="shared" si="2"/>
        <v>1.6052880075542966E-2</v>
      </c>
      <c r="F21" s="371">
        <v>8</v>
      </c>
      <c r="G21" s="767">
        <f t="shared" si="3"/>
        <v>7.5542965061378663E-3</v>
      </c>
      <c r="H21" s="371">
        <v>91</v>
      </c>
      <c r="I21" s="767">
        <f t="shared" si="4"/>
        <v>8.593012275731822E-2</v>
      </c>
      <c r="J21" s="371">
        <v>132</v>
      </c>
      <c r="K21" s="767">
        <f t="shared" si="5"/>
        <v>0.12464589235127478</v>
      </c>
      <c r="L21" s="371">
        <v>560</v>
      </c>
      <c r="M21" s="767">
        <f t="shared" si="6"/>
        <v>0.52880075542965066</v>
      </c>
      <c r="N21" s="371">
        <v>251</v>
      </c>
      <c r="O21" s="767">
        <f t="shared" si="7"/>
        <v>0.23701605288007555</v>
      </c>
      <c r="P21" s="370"/>
      <c r="Q21" s="1024">
        <f t="shared" si="0"/>
        <v>1059</v>
      </c>
      <c r="R21" s="1025"/>
      <c r="S21" s="1026">
        <f>'Tab. 1'!B22</f>
        <v>1049</v>
      </c>
      <c r="T21" s="1027"/>
    </row>
    <row r="22" spans="1:20" s="100" customFormat="1" ht="18" customHeight="1" x14ac:dyDescent="0.2">
      <c r="A22" s="566" t="s">
        <v>167</v>
      </c>
      <c r="B22" s="371">
        <v>578</v>
      </c>
      <c r="C22" s="369">
        <f t="shared" si="1"/>
        <v>1</v>
      </c>
      <c r="D22" s="371">
        <v>1</v>
      </c>
      <c r="E22" s="767">
        <f t="shared" si="2"/>
        <v>1.7301038062283738E-3</v>
      </c>
      <c r="F22" s="371">
        <v>252</v>
      </c>
      <c r="G22" s="767">
        <f t="shared" si="3"/>
        <v>0.43598615916955019</v>
      </c>
      <c r="H22" s="371">
        <v>323</v>
      </c>
      <c r="I22" s="767">
        <f t="shared" si="4"/>
        <v>0.55882352941176472</v>
      </c>
      <c r="J22" s="371">
        <v>1</v>
      </c>
      <c r="K22" s="767">
        <f t="shared" si="5"/>
        <v>1.7301038062283738E-3</v>
      </c>
      <c r="L22" s="371">
        <v>1</v>
      </c>
      <c r="M22" s="767">
        <f t="shared" si="6"/>
        <v>1.7301038062283738E-3</v>
      </c>
      <c r="N22" s="371">
        <v>0</v>
      </c>
      <c r="O22" s="767">
        <f t="shared" si="7"/>
        <v>0</v>
      </c>
      <c r="P22" s="370"/>
      <c r="Q22" s="1024">
        <f t="shared" si="0"/>
        <v>578</v>
      </c>
      <c r="R22" s="1025"/>
      <c r="S22" s="1026">
        <f>'Tab. 1'!B23</f>
        <v>578</v>
      </c>
      <c r="T22" s="1027"/>
    </row>
    <row r="23" spans="1:20" s="100" customFormat="1" ht="18" customHeight="1" x14ac:dyDescent="0.2">
      <c r="A23" s="566" t="s">
        <v>125</v>
      </c>
      <c r="B23" s="371">
        <v>1466</v>
      </c>
      <c r="C23" s="369">
        <f t="shared" si="1"/>
        <v>1</v>
      </c>
      <c r="D23" s="371">
        <v>11</v>
      </c>
      <c r="E23" s="767">
        <f t="shared" si="2"/>
        <v>7.5034106412005461E-3</v>
      </c>
      <c r="F23" s="371">
        <v>55</v>
      </c>
      <c r="G23" s="767">
        <f t="shared" si="3"/>
        <v>3.751705320600273E-2</v>
      </c>
      <c r="H23" s="371">
        <v>181</v>
      </c>
      <c r="I23" s="767">
        <f t="shared" si="4"/>
        <v>0.12346521145975443</v>
      </c>
      <c r="J23" s="371">
        <v>382</v>
      </c>
      <c r="K23" s="767">
        <f t="shared" si="5"/>
        <v>0.26057298772169168</v>
      </c>
      <c r="L23" s="371">
        <v>655</v>
      </c>
      <c r="M23" s="767">
        <f t="shared" si="6"/>
        <v>0.44679399727148705</v>
      </c>
      <c r="N23" s="371">
        <v>182</v>
      </c>
      <c r="O23" s="767">
        <f t="shared" si="7"/>
        <v>0.12414733969986358</v>
      </c>
      <c r="P23" s="370"/>
      <c r="Q23" s="1024">
        <f t="shared" si="0"/>
        <v>1466</v>
      </c>
      <c r="R23" s="1025"/>
      <c r="S23" s="1026">
        <f>'Tab. 1'!B24</f>
        <v>1454</v>
      </c>
      <c r="T23" s="1027"/>
    </row>
    <row r="24" spans="1:20" s="100" customFormat="1" ht="18" customHeight="1" x14ac:dyDescent="0.2">
      <c r="A24" s="566" t="s">
        <v>116</v>
      </c>
      <c r="B24" s="371">
        <v>2261</v>
      </c>
      <c r="C24" s="369">
        <f t="shared" si="1"/>
        <v>1</v>
      </c>
      <c r="D24" s="371">
        <v>8</v>
      </c>
      <c r="E24" s="767">
        <f t="shared" si="2"/>
        <v>3.5382574082264487E-3</v>
      </c>
      <c r="F24" s="371">
        <v>40</v>
      </c>
      <c r="G24" s="767">
        <f t="shared" si="3"/>
        <v>1.7691287041132243E-2</v>
      </c>
      <c r="H24" s="371">
        <v>284</v>
      </c>
      <c r="I24" s="767">
        <f t="shared" si="4"/>
        <v>0.12560813799203893</v>
      </c>
      <c r="J24" s="371">
        <v>187</v>
      </c>
      <c r="K24" s="767">
        <f t="shared" si="5"/>
        <v>8.2706766917293228E-2</v>
      </c>
      <c r="L24" s="371">
        <v>1451</v>
      </c>
      <c r="M24" s="767">
        <f>L24/B24</f>
        <v>0.64175143741707208</v>
      </c>
      <c r="N24" s="371">
        <v>291</v>
      </c>
      <c r="O24" s="767">
        <f t="shared" si="7"/>
        <v>0.12870411322423705</v>
      </c>
      <c r="P24" s="370"/>
      <c r="Q24" s="1024">
        <f t="shared" si="0"/>
        <v>2261</v>
      </c>
      <c r="R24" s="1025"/>
      <c r="S24" s="1026">
        <f>'Tab. 1'!B25</f>
        <v>2252</v>
      </c>
      <c r="T24" s="1027"/>
    </row>
    <row r="25" spans="1:20" s="100" customFormat="1" ht="18" customHeight="1" x14ac:dyDescent="0.2">
      <c r="A25" s="566" t="s">
        <v>117</v>
      </c>
      <c r="B25" s="371">
        <v>886</v>
      </c>
      <c r="C25" s="369">
        <f t="shared" si="1"/>
        <v>0.99999999999999989</v>
      </c>
      <c r="D25" s="371">
        <v>39</v>
      </c>
      <c r="E25" s="767">
        <f t="shared" si="2"/>
        <v>4.4018058690744918E-2</v>
      </c>
      <c r="F25" s="371">
        <v>22</v>
      </c>
      <c r="G25" s="767">
        <f t="shared" si="3"/>
        <v>2.4830699774266364E-2</v>
      </c>
      <c r="H25" s="371">
        <v>103</v>
      </c>
      <c r="I25" s="767">
        <f t="shared" si="4"/>
        <v>0.1162528216704289</v>
      </c>
      <c r="J25" s="371">
        <v>148</v>
      </c>
      <c r="K25" s="767">
        <f t="shared" si="5"/>
        <v>0.1670428893905192</v>
      </c>
      <c r="L25" s="371">
        <v>538</v>
      </c>
      <c r="M25" s="767">
        <f t="shared" si="6"/>
        <v>0.60722347629796836</v>
      </c>
      <c r="N25" s="371">
        <v>36</v>
      </c>
      <c r="O25" s="767">
        <f t="shared" si="7"/>
        <v>4.0632054176072234E-2</v>
      </c>
      <c r="P25" s="370"/>
      <c r="Q25" s="1024">
        <f t="shared" si="0"/>
        <v>886</v>
      </c>
      <c r="R25" s="1025"/>
      <c r="S25" s="1026">
        <f>'Tab. 1'!B26</f>
        <v>881</v>
      </c>
      <c r="T25" s="1027"/>
    </row>
    <row r="26" spans="1:20" s="100" customFormat="1" ht="18" customHeight="1" x14ac:dyDescent="0.2">
      <c r="A26" s="566" t="s">
        <v>119</v>
      </c>
      <c r="B26" s="371">
        <v>240</v>
      </c>
      <c r="C26" s="369">
        <f>E26+G26+I26+K26+M26+O26</f>
        <v>1</v>
      </c>
      <c r="D26" s="371">
        <v>0</v>
      </c>
      <c r="E26" s="767">
        <f t="shared" si="2"/>
        <v>0</v>
      </c>
      <c r="F26" s="371">
        <v>16</v>
      </c>
      <c r="G26" s="767">
        <f t="shared" si="3"/>
        <v>6.6666666666666666E-2</v>
      </c>
      <c r="H26" s="371">
        <v>54</v>
      </c>
      <c r="I26" s="767">
        <f t="shared" si="4"/>
        <v>0.22500000000000001</v>
      </c>
      <c r="J26" s="371">
        <v>40</v>
      </c>
      <c r="K26" s="767">
        <f t="shared" si="5"/>
        <v>0.16666666666666666</v>
      </c>
      <c r="L26" s="371">
        <v>128</v>
      </c>
      <c r="M26" s="767">
        <f t="shared" si="6"/>
        <v>0.53333333333333333</v>
      </c>
      <c r="N26" s="371">
        <v>2</v>
      </c>
      <c r="O26" s="767">
        <f t="shared" si="7"/>
        <v>8.3333333333333332E-3</v>
      </c>
      <c r="P26" s="370"/>
      <c r="Q26" s="1024">
        <f t="shared" si="0"/>
        <v>240</v>
      </c>
      <c r="R26" s="1025"/>
      <c r="S26" s="1026">
        <f>'Tab. 1'!B27</f>
        <v>240</v>
      </c>
      <c r="T26" s="1027"/>
    </row>
    <row r="27" spans="1:20" s="100" customFormat="1" ht="18" customHeight="1" x14ac:dyDescent="0.2">
      <c r="A27" s="566" t="s">
        <v>120</v>
      </c>
      <c r="B27" s="371">
        <v>583</v>
      </c>
      <c r="C27" s="369">
        <f t="shared" si="1"/>
        <v>1</v>
      </c>
      <c r="D27" s="371">
        <v>4</v>
      </c>
      <c r="E27" s="767">
        <f t="shared" si="2"/>
        <v>6.8610634648370496E-3</v>
      </c>
      <c r="F27" s="371">
        <v>37</v>
      </c>
      <c r="G27" s="767">
        <f t="shared" si="3"/>
        <v>6.3464837049742706E-2</v>
      </c>
      <c r="H27" s="371">
        <v>353</v>
      </c>
      <c r="I27" s="767">
        <f t="shared" si="4"/>
        <v>0.60548885077186965</v>
      </c>
      <c r="J27" s="371">
        <v>17</v>
      </c>
      <c r="K27" s="767">
        <f t="shared" si="5"/>
        <v>2.9159519725557463E-2</v>
      </c>
      <c r="L27" s="371">
        <v>169</v>
      </c>
      <c r="M27" s="767">
        <f t="shared" si="6"/>
        <v>0.28987993138936535</v>
      </c>
      <c r="N27" s="371">
        <v>3</v>
      </c>
      <c r="O27" s="767">
        <f t="shared" si="7"/>
        <v>5.1457975986277877E-3</v>
      </c>
      <c r="P27" s="370"/>
      <c r="Q27" s="1024">
        <f t="shared" si="0"/>
        <v>583</v>
      </c>
      <c r="R27" s="1025"/>
      <c r="S27" s="1026">
        <f>'Tab. 1'!B28</f>
        <v>584</v>
      </c>
      <c r="T27" s="1027"/>
    </row>
    <row r="28" spans="1:20" s="100" customFormat="1" ht="18" customHeight="1" x14ac:dyDescent="0.2">
      <c r="A28" s="566" t="s">
        <v>121</v>
      </c>
      <c r="B28" s="371">
        <v>522</v>
      </c>
      <c r="C28" s="369">
        <f t="shared" si="1"/>
        <v>1</v>
      </c>
      <c r="D28" s="371">
        <v>0</v>
      </c>
      <c r="E28" s="767">
        <f t="shared" si="2"/>
        <v>0</v>
      </c>
      <c r="F28" s="371">
        <v>0</v>
      </c>
      <c r="G28" s="767">
        <f t="shared" si="3"/>
        <v>0</v>
      </c>
      <c r="H28" s="371">
        <v>0</v>
      </c>
      <c r="I28" s="767">
        <f t="shared" si="4"/>
        <v>0</v>
      </c>
      <c r="J28" s="371">
        <v>0</v>
      </c>
      <c r="K28" s="767">
        <f t="shared" si="5"/>
        <v>0</v>
      </c>
      <c r="L28" s="371">
        <v>326</v>
      </c>
      <c r="M28" s="767">
        <f t="shared" si="6"/>
        <v>0.62452107279693492</v>
      </c>
      <c r="N28" s="371">
        <v>196</v>
      </c>
      <c r="O28" s="767">
        <f t="shared" si="7"/>
        <v>0.37547892720306514</v>
      </c>
      <c r="P28" s="370"/>
      <c r="Q28" s="1024">
        <f t="shared" si="0"/>
        <v>522</v>
      </c>
      <c r="R28" s="1025"/>
      <c r="S28" s="1026">
        <f>'Tab. 1'!B29</f>
        <v>522</v>
      </c>
      <c r="T28" s="1027"/>
    </row>
    <row r="29" spans="1:20" s="100" customFormat="1" ht="18" customHeight="1" x14ac:dyDescent="0.2">
      <c r="A29" s="566" t="s">
        <v>118</v>
      </c>
      <c r="B29" s="371">
        <v>547</v>
      </c>
      <c r="C29" s="369">
        <f t="shared" si="1"/>
        <v>1</v>
      </c>
      <c r="D29" s="371">
        <v>2</v>
      </c>
      <c r="E29" s="767">
        <f t="shared" si="2"/>
        <v>3.6563071297989031E-3</v>
      </c>
      <c r="F29" s="371">
        <v>3</v>
      </c>
      <c r="G29" s="767">
        <f t="shared" si="3"/>
        <v>5.4844606946983544E-3</v>
      </c>
      <c r="H29" s="371">
        <v>87</v>
      </c>
      <c r="I29" s="767">
        <f t="shared" si="4"/>
        <v>0.15904936014625229</v>
      </c>
      <c r="J29" s="371">
        <v>104</v>
      </c>
      <c r="K29" s="767">
        <f t="shared" si="5"/>
        <v>0.19012797074954296</v>
      </c>
      <c r="L29" s="371">
        <v>290</v>
      </c>
      <c r="M29" s="767">
        <f t="shared" si="6"/>
        <v>0.53016453382084094</v>
      </c>
      <c r="N29" s="371">
        <v>61</v>
      </c>
      <c r="O29" s="767">
        <f t="shared" si="7"/>
        <v>0.11151736745886655</v>
      </c>
      <c r="P29" s="370"/>
      <c r="Q29" s="1024">
        <f t="shared" si="0"/>
        <v>547</v>
      </c>
      <c r="R29" s="1025"/>
      <c r="S29" s="1026">
        <f>'Tab. 1'!B30</f>
        <v>545</v>
      </c>
      <c r="T29" s="1027"/>
    </row>
    <row r="30" spans="1:20" s="100" customFormat="1" ht="18" customHeight="1" thickBot="1" x14ac:dyDescent="0.25">
      <c r="A30" s="752" t="s">
        <v>122</v>
      </c>
      <c r="B30" s="372">
        <v>521</v>
      </c>
      <c r="C30" s="373">
        <f t="shared" si="1"/>
        <v>1</v>
      </c>
      <c r="D30" s="372">
        <v>0</v>
      </c>
      <c r="E30" s="767">
        <f t="shared" si="2"/>
        <v>0</v>
      </c>
      <c r="F30" s="372">
        <v>4</v>
      </c>
      <c r="G30" s="767">
        <f t="shared" si="3"/>
        <v>7.677543186180422E-3</v>
      </c>
      <c r="H30" s="372">
        <v>28</v>
      </c>
      <c r="I30" s="767">
        <f t="shared" si="4"/>
        <v>5.3742802303262956E-2</v>
      </c>
      <c r="J30" s="372">
        <v>109</v>
      </c>
      <c r="K30" s="767">
        <f t="shared" si="5"/>
        <v>0.20921305182341651</v>
      </c>
      <c r="L30" s="372">
        <v>307</v>
      </c>
      <c r="M30" s="767">
        <f t="shared" si="6"/>
        <v>0.58925143953934744</v>
      </c>
      <c r="N30" s="372">
        <v>73</v>
      </c>
      <c r="O30" s="767">
        <f t="shared" si="7"/>
        <v>0.14011516314779271</v>
      </c>
      <c r="P30" s="370"/>
      <c r="Q30" s="1024">
        <f t="shared" si="0"/>
        <v>521</v>
      </c>
      <c r="R30" s="1025"/>
      <c r="S30" s="1026">
        <f>'Tab. 1'!B31</f>
        <v>521</v>
      </c>
      <c r="T30" s="1027"/>
    </row>
    <row r="31" spans="1:20" s="100" customFormat="1" ht="18" customHeight="1" thickTop="1" x14ac:dyDescent="0.2">
      <c r="A31" s="565" t="s">
        <v>168</v>
      </c>
      <c r="B31" s="375">
        <f>SUM(B15:B30)</f>
        <v>13350</v>
      </c>
      <c r="C31" s="376">
        <f t="shared" si="1"/>
        <v>1</v>
      </c>
      <c r="D31" s="375">
        <f>SUM(D15:D30)</f>
        <v>145</v>
      </c>
      <c r="E31" s="377">
        <f>D31/B31</f>
        <v>1.0861423220973783E-2</v>
      </c>
      <c r="F31" s="375">
        <f>SUM(F15:F30)</f>
        <v>552</v>
      </c>
      <c r="G31" s="377">
        <f>F31/B31</f>
        <v>4.1348314606741571E-2</v>
      </c>
      <c r="H31" s="375">
        <f>SUM(H15:H30)</f>
        <v>2323</v>
      </c>
      <c r="I31" s="377">
        <f>H31/B31</f>
        <v>0.17400749063670412</v>
      </c>
      <c r="J31" s="375">
        <f>SUM(J15:J30)</f>
        <v>1851</v>
      </c>
      <c r="K31" s="377">
        <f>J31/B31</f>
        <v>0.13865168539325842</v>
      </c>
      <c r="L31" s="375">
        <f>SUM(L15:L30)</f>
        <v>6838</v>
      </c>
      <c r="M31" s="377">
        <f>L31/B31</f>
        <v>0.51220973782771539</v>
      </c>
      <c r="N31" s="375">
        <f>SUM(N15:N30)</f>
        <v>1641</v>
      </c>
      <c r="O31" s="377">
        <f>N31/B31</f>
        <v>0.12292134831460674</v>
      </c>
      <c r="P31" s="378"/>
      <c r="Q31" s="1028">
        <f>SUM(Q15:R30)</f>
        <v>13350</v>
      </c>
      <c r="R31" s="1029"/>
      <c r="S31" s="1026">
        <f>'Tab. 1'!B32</f>
        <v>13259</v>
      </c>
      <c r="T31" s="1027"/>
    </row>
    <row r="32" spans="1:20" s="353" customFormat="1" ht="20.25" customHeight="1" x14ac:dyDescent="0.2">
      <c r="A32" s="379"/>
      <c r="B32" s="380"/>
      <c r="C32" s="381"/>
      <c r="D32" s="382"/>
      <c r="E32" s="383"/>
      <c r="F32" s="382"/>
      <c r="G32" s="383"/>
      <c r="H32" s="382"/>
      <c r="I32" s="383"/>
      <c r="J32" s="382"/>
      <c r="K32" s="383"/>
      <c r="L32" s="382"/>
      <c r="M32" s="383"/>
      <c r="N32" s="382"/>
      <c r="O32" s="383"/>
      <c r="Q32" s="384"/>
      <c r="R32" s="384"/>
      <c r="S32" s="385"/>
      <c r="T32" s="385"/>
    </row>
    <row r="33" spans="1:20" s="159" customFormat="1" ht="12" customHeight="1" x14ac:dyDescent="0.2">
      <c r="A33" s="330" t="s">
        <v>14</v>
      </c>
      <c r="Q33" s="63"/>
      <c r="R33" s="63"/>
      <c r="S33" s="63"/>
      <c r="T33" s="63"/>
    </row>
    <row r="34" spans="1:20" s="159" customFormat="1" ht="12" customHeight="1" x14ac:dyDescent="0.2">
      <c r="A34" s="35" t="s">
        <v>201</v>
      </c>
      <c r="B34" s="62"/>
      <c r="L34" s="386"/>
      <c r="Q34" s="63"/>
      <c r="R34" s="63"/>
      <c r="S34" s="63"/>
      <c r="T34" s="63"/>
    </row>
    <row r="35" spans="1:20" s="159" customFormat="1" ht="12" customHeight="1" x14ac:dyDescent="0.2">
      <c r="A35" s="35" t="s">
        <v>199</v>
      </c>
      <c r="B35" s="62"/>
      <c r="H35" s="387"/>
      <c r="Q35" s="70"/>
      <c r="R35" s="70"/>
      <c r="S35" s="70"/>
      <c r="T35" s="70"/>
    </row>
    <row r="36" spans="1:20" s="390" customFormat="1" ht="12" customHeight="1" x14ac:dyDescent="0.2">
      <c r="A36" s="388" t="s">
        <v>147</v>
      </c>
      <c r="B36" s="389"/>
      <c r="Q36" s="100"/>
      <c r="R36" s="100"/>
      <c r="S36" s="100"/>
      <c r="T36" s="100"/>
    </row>
    <row r="37" spans="1:20" ht="12" customHeight="1" x14ac:dyDescent="0.2">
      <c r="A37" s="35" t="s">
        <v>200</v>
      </c>
      <c r="L37" s="391"/>
      <c r="Q37" s="100"/>
      <c r="R37" s="100"/>
      <c r="S37" s="100"/>
      <c r="T37" s="100"/>
    </row>
    <row r="38" spans="1:20" ht="24" customHeight="1" x14ac:dyDescent="0.2">
      <c r="Q38" s="159"/>
      <c r="R38" s="159"/>
      <c r="S38" s="159"/>
      <c r="T38" s="159"/>
    </row>
    <row r="39" spans="1:20" x14ac:dyDescent="0.2">
      <c r="Q39" s="159"/>
      <c r="R39" s="159"/>
      <c r="S39" s="159"/>
      <c r="T39" s="159"/>
    </row>
    <row r="40" spans="1:20" x14ac:dyDescent="0.2">
      <c r="Q40" s="159"/>
      <c r="R40" s="159"/>
      <c r="S40" s="159"/>
      <c r="T40" s="159"/>
    </row>
    <row r="41" spans="1:20" x14ac:dyDescent="0.2">
      <c r="Q41" s="390"/>
      <c r="R41" s="390"/>
      <c r="S41" s="390"/>
      <c r="T41" s="390"/>
    </row>
  </sheetData>
  <mergeCells count="46">
    <mergeCell ref="Q30:R30"/>
    <mergeCell ref="S30:T30"/>
    <mergeCell ref="Q31:R31"/>
    <mergeCell ref="S31:T31"/>
    <mergeCell ref="Q27:R27"/>
    <mergeCell ref="S27:T27"/>
    <mergeCell ref="Q28:R28"/>
    <mergeCell ref="S28:T28"/>
    <mergeCell ref="Q29:R29"/>
    <mergeCell ref="S29:T29"/>
    <mergeCell ref="Q24:R24"/>
    <mergeCell ref="S24:T24"/>
    <mergeCell ref="Q25:R25"/>
    <mergeCell ref="S25:T25"/>
    <mergeCell ref="Q26:R26"/>
    <mergeCell ref="S26:T26"/>
    <mergeCell ref="Q21:R21"/>
    <mergeCell ref="S21:T21"/>
    <mergeCell ref="Q22:R22"/>
    <mergeCell ref="S22:T22"/>
    <mergeCell ref="Q23:R23"/>
    <mergeCell ref="S23:T23"/>
    <mergeCell ref="Q18:R18"/>
    <mergeCell ref="S18:T18"/>
    <mergeCell ref="Q19:R19"/>
    <mergeCell ref="S19:T19"/>
    <mergeCell ref="Q20:R20"/>
    <mergeCell ref="S20:T20"/>
    <mergeCell ref="Q15:R15"/>
    <mergeCell ref="S15:T15"/>
    <mergeCell ref="Q16:R16"/>
    <mergeCell ref="S16:T16"/>
    <mergeCell ref="Q17:R17"/>
    <mergeCell ref="S17:T17"/>
    <mergeCell ref="A11:A13"/>
    <mergeCell ref="B11:C12"/>
    <mergeCell ref="D11:O11"/>
    <mergeCell ref="Q11:T11"/>
    <mergeCell ref="D12:E12"/>
    <mergeCell ref="F12:G12"/>
    <mergeCell ref="H12:I12"/>
    <mergeCell ref="J12:K12"/>
    <mergeCell ref="L12:M12"/>
    <mergeCell ref="N12:O12"/>
    <mergeCell ref="Q12:R14"/>
    <mergeCell ref="S12:T14"/>
  </mergeCells>
  <pageMargins left="0.59055118110236227" right="0.59055118110236227" top="0.59055118110236227" bottom="0.59055118110236227" header="0.51181102362204722" footer="0.51181102362204722"/>
  <pageSetup paperSize="9" scale="67"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7C8B1-1430-4EA0-9E1D-4AD2274FBCEB}">
  <dimension ref="A1:U43"/>
  <sheetViews>
    <sheetView topLeftCell="A10" zoomScale="110" zoomScaleNormal="110" workbookViewId="0"/>
  </sheetViews>
  <sheetFormatPr baseColWidth="10" defaultRowHeight="15" x14ac:dyDescent="0.2"/>
  <cols>
    <col min="1" max="1" width="22.77734375" style="95" customWidth="1"/>
    <col min="2" max="15" width="9.77734375" style="95" customWidth="1"/>
    <col min="16" max="16" width="3.21875" style="95" customWidth="1"/>
    <col min="17" max="20" width="11.5546875" style="95"/>
    <col min="21" max="21" width="11.5546875" style="674"/>
    <col min="22" max="256" width="11.5546875" style="95"/>
    <col min="257" max="257" width="23.88671875" style="95" customWidth="1"/>
    <col min="258" max="271" width="9.77734375" style="95" customWidth="1"/>
    <col min="272" max="512" width="11.5546875" style="95"/>
    <col min="513" max="513" width="23.88671875" style="95" customWidth="1"/>
    <col min="514" max="527" width="9.77734375" style="95" customWidth="1"/>
    <col min="528" max="768" width="11.5546875" style="95"/>
    <col min="769" max="769" width="23.88671875" style="95" customWidth="1"/>
    <col min="770" max="783" width="9.77734375" style="95" customWidth="1"/>
    <col min="784" max="1024" width="11.5546875" style="95"/>
    <col min="1025" max="1025" width="23.88671875" style="95" customWidth="1"/>
    <col min="1026" max="1039" width="9.77734375" style="95" customWidth="1"/>
    <col min="1040" max="1280" width="11.5546875" style="95"/>
    <col min="1281" max="1281" width="23.88671875" style="95" customWidth="1"/>
    <col min="1282" max="1295" width="9.77734375" style="95" customWidth="1"/>
    <col min="1296" max="1536" width="11.5546875" style="95"/>
    <col min="1537" max="1537" width="23.88671875" style="95" customWidth="1"/>
    <col min="1538" max="1551" width="9.77734375" style="95" customWidth="1"/>
    <col min="1552" max="1792" width="11.5546875" style="95"/>
    <col min="1793" max="1793" width="23.88671875" style="95" customWidth="1"/>
    <col min="1794" max="1807" width="9.77734375" style="95" customWidth="1"/>
    <col min="1808" max="2048" width="11.5546875" style="95"/>
    <col min="2049" max="2049" width="23.88671875" style="95" customWidth="1"/>
    <col min="2050" max="2063" width="9.77734375" style="95" customWidth="1"/>
    <col min="2064" max="2304" width="11.5546875" style="95"/>
    <col min="2305" max="2305" width="23.88671875" style="95" customWidth="1"/>
    <col min="2306" max="2319" width="9.77734375" style="95" customWidth="1"/>
    <col min="2320" max="2560" width="11.5546875" style="95"/>
    <col min="2561" max="2561" width="23.88671875" style="95" customWidth="1"/>
    <col min="2562" max="2575" width="9.77734375" style="95" customWidth="1"/>
    <col min="2576" max="2816" width="11.5546875" style="95"/>
    <col min="2817" max="2817" width="23.88671875" style="95" customWidth="1"/>
    <col min="2818" max="2831" width="9.77734375" style="95" customWidth="1"/>
    <col min="2832" max="3072" width="11.5546875" style="95"/>
    <col min="3073" max="3073" width="23.88671875" style="95" customWidth="1"/>
    <col min="3074" max="3087" width="9.77734375" style="95" customWidth="1"/>
    <col min="3088" max="3328" width="11.5546875" style="95"/>
    <col min="3329" max="3329" width="23.88671875" style="95" customWidth="1"/>
    <col min="3330" max="3343" width="9.77734375" style="95" customWidth="1"/>
    <col min="3344" max="3584" width="11.5546875" style="95"/>
    <col min="3585" max="3585" width="23.88671875" style="95" customWidth="1"/>
    <col min="3586" max="3599" width="9.77734375" style="95" customWidth="1"/>
    <col min="3600" max="3840" width="11.5546875" style="95"/>
    <col min="3841" max="3841" width="23.88671875" style="95" customWidth="1"/>
    <col min="3842" max="3855" width="9.77734375" style="95" customWidth="1"/>
    <col min="3856" max="4096" width="11.5546875" style="95"/>
    <col min="4097" max="4097" width="23.88671875" style="95" customWidth="1"/>
    <col min="4098" max="4111" width="9.77734375" style="95" customWidth="1"/>
    <col min="4112" max="4352" width="11.5546875" style="95"/>
    <col min="4353" max="4353" width="23.88671875" style="95" customWidth="1"/>
    <col min="4354" max="4367" width="9.77734375" style="95" customWidth="1"/>
    <col min="4368" max="4608" width="11.5546875" style="95"/>
    <col min="4609" max="4609" width="23.88671875" style="95" customWidth="1"/>
    <col min="4610" max="4623" width="9.77734375" style="95" customWidth="1"/>
    <col min="4624" max="4864" width="11.5546875" style="95"/>
    <col min="4865" max="4865" width="23.88671875" style="95" customWidth="1"/>
    <col min="4866" max="4879" width="9.77734375" style="95" customWidth="1"/>
    <col min="4880" max="5120" width="11.5546875" style="95"/>
    <col min="5121" max="5121" width="23.88671875" style="95" customWidth="1"/>
    <col min="5122" max="5135" width="9.77734375" style="95" customWidth="1"/>
    <col min="5136" max="5376" width="11.5546875" style="95"/>
    <col min="5377" max="5377" width="23.88671875" style="95" customWidth="1"/>
    <col min="5378" max="5391" width="9.77734375" style="95" customWidth="1"/>
    <col min="5392" max="5632" width="11.5546875" style="95"/>
    <col min="5633" max="5633" width="23.88671875" style="95" customWidth="1"/>
    <col min="5634" max="5647" width="9.77734375" style="95" customWidth="1"/>
    <col min="5648" max="5888" width="11.5546875" style="95"/>
    <col min="5889" max="5889" width="23.88671875" style="95" customWidth="1"/>
    <col min="5890" max="5903" width="9.77734375" style="95" customWidth="1"/>
    <col min="5904" max="6144" width="11.5546875" style="95"/>
    <col min="6145" max="6145" width="23.88671875" style="95" customWidth="1"/>
    <col min="6146" max="6159" width="9.77734375" style="95" customWidth="1"/>
    <col min="6160" max="6400" width="11.5546875" style="95"/>
    <col min="6401" max="6401" width="23.88671875" style="95" customWidth="1"/>
    <col min="6402" max="6415" width="9.77734375" style="95" customWidth="1"/>
    <col min="6416" max="6656" width="11.5546875" style="95"/>
    <col min="6657" max="6657" width="23.88671875" style="95" customWidth="1"/>
    <col min="6658" max="6671" width="9.77734375" style="95" customWidth="1"/>
    <col min="6672" max="6912" width="11.5546875" style="95"/>
    <col min="6913" max="6913" width="23.88671875" style="95" customWidth="1"/>
    <col min="6914" max="6927" width="9.77734375" style="95" customWidth="1"/>
    <col min="6928" max="7168" width="11.5546875" style="95"/>
    <col min="7169" max="7169" width="23.88671875" style="95" customWidth="1"/>
    <col min="7170" max="7183" width="9.77734375" style="95" customWidth="1"/>
    <col min="7184" max="7424" width="11.5546875" style="95"/>
    <col min="7425" max="7425" width="23.88671875" style="95" customWidth="1"/>
    <col min="7426" max="7439" width="9.77734375" style="95" customWidth="1"/>
    <col min="7440" max="7680" width="11.5546875" style="95"/>
    <col min="7681" max="7681" width="23.88671875" style="95" customWidth="1"/>
    <col min="7682" max="7695" width="9.77734375" style="95" customWidth="1"/>
    <col min="7696" max="7936" width="11.5546875" style="95"/>
    <col min="7937" max="7937" width="23.88671875" style="95" customWidth="1"/>
    <col min="7938" max="7951" width="9.77734375" style="95" customWidth="1"/>
    <col min="7952" max="8192" width="11.5546875" style="95"/>
    <col min="8193" max="8193" width="23.88671875" style="95" customWidth="1"/>
    <col min="8194" max="8207" width="9.77734375" style="95" customWidth="1"/>
    <col min="8208" max="8448" width="11.5546875" style="95"/>
    <col min="8449" max="8449" width="23.88671875" style="95" customWidth="1"/>
    <col min="8450" max="8463" width="9.77734375" style="95" customWidth="1"/>
    <col min="8464" max="8704" width="11.5546875" style="95"/>
    <col min="8705" max="8705" width="23.88671875" style="95" customWidth="1"/>
    <col min="8706" max="8719" width="9.77734375" style="95" customWidth="1"/>
    <col min="8720" max="8960" width="11.5546875" style="95"/>
    <col min="8961" max="8961" width="23.88671875" style="95" customWidth="1"/>
    <col min="8962" max="8975" width="9.77734375" style="95" customWidth="1"/>
    <col min="8976" max="9216" width="11.5546875" style="95"/>
    <col min="9217" max="9217" width="23.88671875" style="95" customWidth="1"/>
    <col min="9218" max="9231" width="9.77734375" style="95" customWidth="1"/>
    <col min="9232" max="9472" width="11.5546875" style="95"/>
    <col min="9473" max="9473" width="23.88671875" style="95" customWidth="1"/>
    <col min="9474" max="9487" width="9.77734375" style="95" customWidth="1"/>
    <col min="9488" max="9728" width="11.5546875" style="95"/>
    <col min="9729" max="9729" width="23.88671875" style="95" customWidth="1"/>
    <col min="9730" max="9743" width="9.77734375" style="95" customWidth="1"/>
    <col min="9744" max="9984" width="11.5546875" style="95"/>
    <col min="9985" max="9985" width="23.88671875" style="95" customWidth="1"/>
    <col min="9986" max="9999" width="9.77734375" style="95" customWidth="1"/>
    <col min="10000" max="10240" width="11.5546875" style="95"/>
    <col min="10241" max="10241" width="23.88671875" style="95" customWidth="1"/>
    <col min="10242" max="10255" width="9.77734375" style="95" customWidth="1"/>
    <col min="10256" max="10496" width="11.5546875" style="95"/>
    <col min="10497" max="10497" width="23.88671875" style="95" customWidth="1"/>
    <col min="10498" max="10511" width="9.77734375" style="95" customWidth="1"/>
    <col min="10512" max="10752" width="11.5546875" style="95"/>
    <col min="10753" max="10753" width="23.88671875" style="95" customWidth="1"/>
    <col min="10754" max="10767" width="9.77734375" style="95" customWidth="1"/>
    <col min="10768" max="11008" width="11.5546875" style="95"/>
    <col min="11009" max="11009" width="23.88671875" style="95" customWidth="1"/>
    <col min="11010" max="11023" width="9.77734375" style="95" customWidth="1"/>
    <col min="11024" max="11264" width="11.5546875" style="95"/>
    <col min="11265" max="11265" width="23.88671875" style="95" customWidth="1"/>
    <col min="11266" max="11279" width="9.77734375" style="95" customWidth="1"/>
    <col min="11280" max="11520" width="11.5546875" style="95"/>
    <col min="11521" max="11521" width="23.88671875" style="95" customWidth="1"/>
    <col min="11522" max="11535" width="9.77734375" style="95" customWidth="1"/>
    <col min="11536" max="11776" width="11.5546875" style="95"/>
    <col min="11777" max="11777" width="23.88671875" style="95" customWidth="1"/>
    <col min="11778" max="11791" width="9.77734375" style="95" customWidth="1"/>
    <col min="11792" max="12032" width="11.5546875" style="95"/>
    <col min="12033" max="12033" width="23.88671875" style="95" customWidth="1"/>
    <col min="12034" max="12047" width="9.77734375" style="95" customWidth="1"/>
    <col min="12048" max="12288" width="11.5546875" style="95"/>
    <col min="12289" max="12289" width="23.88671875" style="95" customWidth="1"/>
    <col min="12290" max="12303" width="9.77734375" style="95" customWidth="1"/>
    <col min="12304" max="12544" width="11.5546875" style="95"/>
    <col min="12545" max="12545" width="23.88671875" style="95" customWidth="1"/>
    <col min="12546" max="12559" width="9.77734375" style="95" customWidth="1"/>
    <col min="12560" max="12800" width="11.5546875" style="95"/>
    <col min="12801" max="12801" width="23.88671875" style="95" customWidth="1"/>
    <col min="12802" max="12815" width="9.77734375" style="95" customWidth="1"/>
    <col min="12816" max="13056" width="11.5546875" style="95"/>
    <col min="13057" max="13057" width="23.88671875" style="95" customWidth="1"/>
    <col min="13058" max="13071" width="9.77734375" style="95" customWidth="1"/>
    <col min="13072" max="13312" width="11.5546875" style="95"/>
    <col min="13313" max="13313" width="23.88671875" style="95" customWidth="1"/>
    <col min="13314" max="13327" width="9.77734375" style="95" customWidth="1"/>
    <col min="13328" max="13568" width="11.5546875" style="95"/>
    <col min="13569" max="13569" width="23.88671875" style="95" customWidth="1"/>
    <col min="13570" max="13583" width="9.77734375" style="95" customWidth="1"/>
    <col min="13584" max="13824" width="11.5546875" style="95"/>
    <col min="13825" max="13825" width="23.88671875" style="95" customWidth="1"/>
    <col min="13826" max="13839" width="9.77734375" style="95" customWidth="1"/>
    <col min="13840" max="14080" width="11.5546875" style="95"/>
    <col min="14081" max="14081" width="23.88671875" style="95" customWidth="1"/>
    <col min="14082" max="14095" width="9.77734375" style="95" customWidth="1"/>
    <col min="14096" max="14336" width="11.5546875" style="95"/>
    <col min="14337" max="14337" width="23.88671875" style="95" customWidth="1"/>
    <col min="14338" max="14351" width="9.77734375" style="95" customWidth="1"/>
    <col min="14352" max="14592" width="11.5546875" style="95"/>
    <col min="14593" max="14593" width="23.88671875" style="95" customWidth="1"/>
    <col min="14594" max="14607" width="9.77734375" style="95" customWidth="1"/>
    <col min="14608" max="14848" width="11.5546875" style="95"/>
    <col min="14849" max="14849" width="23.88671875" style="95" customWidth="1"/>
    <col min="14850" max="14863" width="9.77734375" style="95" customWidth="1"/>
    <col min="14864" max="15104" width="11.5546875" style="95"/>
    <col min="15105" max="15105" width="23.88671875" style="95" customWidth="1"/>
    <col min="15106" max="15119" width="9.77734375" style="95" customWidth="1"/>
    <col min="15120" max="15360" width="11.5546875" style="95"/>
    <col min="15361" max="15361" width="23.88671875" style="95" customWidth="1"/>
    <col min="15362" max="15375" width="9.77734375" style="95" customWidth="1"/>
    <col min="15376" max="15616" width="11.5546875" style="95"/>
    <col min="15617" max="15617" width="23.88671875" style="95" customWidth="1"/>
    <col min="15618" max="15631" width="9.77734375" style="95" customWidth="1"/>
    <col min="15632" max="15872" width="11.5546875" style="95"/>
    <col min="15873" max="15873" width="23.88671875" style="95" customWidth="1"/>
    <col min="15874" max="15887" width="9.77734375" style="95" customWidth="1"/>
    <col min="15888" max="16128" width="11.5546875" style="95"/>
    <col min="16129" max="16129" width="23.88671875" style="95" customWidth="1"/>
    <col min="16130" max="16143" width="9.77734375" style="95" customWidth="1"/>
    <col min="16144" max="16384" width="11.5546875" style="95"/>
  </cols>
  <sheetData>
    <row r="1" spans="1:21" s="316" customFormat="1" ht="22.5" customHeight="1" x14ac:dyDescent="0.2">
      <c r="A1" s="62"/>
      <c r="O1" s="32"/>
      <c r="U1" s="673"/>
    </row>
    <row r="2" spans="1:21" ht="22.5" customHeight="1" x14ac:dyDescent="0.2"/>
    <row r="3" spans="1:21" ht="22.5" customHeight="1" x14ac:dyDescent="0.2"/>
    <row r="4" spans="1:21" ht="22.5" customHeight="1" x14ac:dyDescent="0.2"/>
    <row r="5" spans="1:21" ht="22.5" customHeight="1" x14ac:dyDescent="0.2"/>
    <row r="6" spans="1:21" ht="22.5" customHeight="1" x14ac:dyDescent="0.2"/>
    <row r="7" spans="1:21" s="33" customFormat="1" ht="25.5" customHeight="1" x14ac:dyDescent="0.2">
      <c r="A7" s="34" t="s">
        <v>262</v>
      </c>
      <c r="U7" s="675"/>
    </row>
    <row r="8" spans="1:21" s="332" customFormat="1" ht="22.5" customHeight="1" x14ac:dyDescent="0.2">
      <c r="A8" s="34"/>
      <c r="B8" s="33"/>
      <c r="C8" s="33"/>
      <c r="D8" s="33"/>
      <c r="U8" s="676"/>
    </row>
    <row r="9" spans="1:21" s="33" customFormat="1" ht="25.5" customHeight="1" x14ac:dyDescent="0.2">
      <c r="A9" s="34" t="s">
        <v>148</v>
      </c>
      <c r="B9" s="34" t="s">
        <v>250</v>
      </c>
      <c r="U9" s="675"/>
    </row>
    <row r="10" spans="1:21" ht="22.5" customHeight="1" x14ac:dyDescent="0.2"/>
    <row r="11" spans="1:21" s="334" customFormat="1" ht="20.100000000000001" customHeight="1" x14ac:dyDescent="0.2">
      <c r="A11" s="842" t="s">
        <v>11</v>
      </c>
      <c r="B11" s="850" t="s">
        <v>137</v>
      </c>
      <c r="C11" s="840"/>
      <c r="D11" s="858" t="s">
        <v>233</v>
      </c>
      <c r="E11" s="858"/>
      <c r="F11" s="858"/>
      <c r="G11" s="858"/>
      <c r="H11" s="858"/>
      <c r="I11" s="858"/>
      <c r="J11" s="858"/>
      <c r="K11" s="858"/>
      <c r="L11" s="858"/>
      <c r="M11" s="858"/>
      <c r="N11" s="858"/>
      <c r="O11" s="859"/>
      <c r="Q11" s="1017" t="s">
        <v>103</v>
      </c>
      <c r="R11" s="1018"/>
      <c r="S11" s="1018"/>
      <c r="T11" s="1019"/>
      <c r="U11" s="677"/>
    </row>
    <row r="12" spans="1:21" s="334" customFormat="1" ht="20.100000000000001" customHeight="1" x14ac:dyDescent="0.2">
      <c r="A12" s="842"/>
      <c r="B12" s="838"/>
      <c r="C12" s="840"/>
      <c r="D12" s="859" t="s">
        <v>149</v>
      </c>
      <c r="E12" s="845"/>
      <c r="F12" s="845" t="s">
        <v>150</v>
      </c>
      <c r="G12" s="845"/>
      <c r="H12" s="845" t="s">
        <v>151</v>
      </c>
      <c r="I12" s="845"/>
      <c r="J12" s="845" t="s">
        <v>152</v>
      </c>
      <c r="K12" s="845"/>
      <c r="L12" s="845" t="s">
        <v>153</v>
      </c>
      <c r="M12" s="845"/>
      <c r="N12" s="845" t="s">
        <v>154</v>
      </c>
      <c r="O12" s="845"/>
      <c r="Q12" s="908" t="s">
        <v>155</v>
      </c>
      <c r="R12" s="1020"/>
      <c r="S12" s="908" t="s">
        <v>156</v>
      </c>
      <c r="T12" s="1020"/>
      <c r="U12" s="677"/>
    </row>
    <row r="13" spans="1:21" s="334" customFormat="1" ht="33.75" customHeight="1" x14ac:dyDescent="0.2">
      <c r="A13" s="842"/>
      <c r="B13" s="363" t="s">
        <v>146</v>
      </c>
      <c r="C13" s="364" t="s">
        <v>161</v>
      </c>
      <c r="D13" s="365" t="s">
        <v>146</v>
      </c>
      <c r="E13" s="366" t="s">
        <v>161</v>
      </c>
      <c r="F13" s="367" t="s">
        <v>146</v>
      </c>
      <c r="G13" s="366" t="s">
        <v>161</v>
      </c>
      <c r="H13" s="367" t="s">
        <v>146</v>
      </c>
      <c r="I13" s="366" t="s">
        <v>161</v>
      </c>
      <c r="J13" s="367" t="s">
        <v>146</v>
      </c>
      <c r="K13" s="366" t="s">
        <v>161</v>
      </c>
      <c r="L13" s="367" t="s">
        <v>146</v>
      </c>
      <c r="M13" s="366" t="s">
        <v>161</v>
      </c>
      <c r="N13" s="367" t="s">
        <v>146</v>
      </c>
      <c r="O13" s="366" t="s">
        <v>161</v>
      </c>
      <c r="Q13" s="1021"/>
      <c r="R13" s="1022"/>
      <c r="S13" s="1021"/>
      <c r="T13" s="1022"/>
      <c r="U13" s="677"/>
    </row>
    <row r="14" spans="1:21" s="353" customFormat="1" ht="18" customHeight="1" thickBot="1" x14ac:dyDescent="0.25">
      <c r="A14" s="37">
        <v>1</v>
      </c>
      <c r="B14" s="38" t="s">
        <v>1</v>
      </c>
      <c r="C14" s="39" t="s">
        <v>2</v>
      </c>
      <c r="D14" s="40" t="s">
        <v>3</v>
      </c>
      <c r="E14" s="41" t="s">
        <v>4</v>
      </c>
      <c r="F14" s="41" t="s">
        <v>5</v>
      </c>
      <c r="G14" s="41" t="s">
        <v>6</v>
      </c>
      <c r="H14" s="41" t="s">
        <v>7</v>
      </c>
      <c r="I14" s="41" t="s">
        <v>8</v>
      </c>
      <c r="J14" s="41" t="s">
        <v>9</v>
      </c>
      <c r="K14" s="41" t="s">
        <v>10</v>
      </c>
      <c r="L14" s="41" t="s">
        <v>30</v>
      </c>
      <c r="M14" s="41" t="s">
        <v>31</v>
      </c>
      <c r="N14" s="41" t="s">
        <v>32</v>
      </c>
      <c r="O14" s="392" t="s">
        <v>33</v>
      </c>
      <c r="Q14" s="910"/>
      <c r="R14" s="1023"/>
      <c r="S14" s="910"/>
      <c r="T14" s="1023"/>
      <c r="U14" s="678"/>
    </row>
    <row r="15" spans="1:21" s="353" customFormat="1" ht="18" customHeight="1" thickTop="1" x14ac:dyDescent="0.2">
      <c r="A15" s="565" t="s">
        <v>166</v>
      </c>
      <c r="B15" s="393">
        <v>4047</v>
      </c>
      <c r="C15" s="394">
        <f t="shared" ref="C15:C18" si="0">E15+G15+I15+K15+M15+O15</f>
        <v>0.99992834198171487</v>
      </c>
      <c r="D15" s="395">
        <v>10.202999999999999</v>
      </c>
      <c r="E15" s="396">
        <f t="shared" ref="E15:E30" si="1">D15/B15</f>
        <v>2.5211267605633803E-3</v>
      </c>
      <c r="F15" s="44">
        <v>36.746000000000002</v>
      </c>
      <c r="G15" s="396">
        <f t="shared" ref="G15:G30" si="2">F15/B15</f>
        <v>9.0798122065727706E-3</v>
      </c>
      <c r="H15" s="44">
        <v>699.73500000000001</v>
      </c>
      <c r="I15" s="396">
        <f t="shared" ref="I15:I18" si="3">H15/B15</f>
        <v>0.17290214974054854</v>
      </c>
      <c r="J15" s="44">
        <v>2079.3159999999998</v>
      </c>
      <c r="K15" s="396">
        <f t="shared" ref="K15:K18" si="4">J15/B15</f>
        <v>0.51379194465035827</v>
      </c>
      <c r="L15" s="44">
        <v>599.65599999999995</v>
      </c>
      <c r="M15" s="396">
        <f t="shared" ref="M15:M18" si="5">L15/B15</f>
        <v>0.14817296763034346</v>
      </c>
      <c r="N15" s="44">
        <v>621.05399999999997</v>
      </c>
      <c r="O15" s="396">
        <f t="shared" ref="O15:O18" si="6">N15/B15</f>
        <v>0.15346034099332839</v>
      </c>
      <c r="P15" s="378"/>
      <c r="Q15" s="1030">
        <f>B15</f>
        <v>4047</v>
      </c>
      <c r="R15" s="1031"/>
      <c r="S15" s="1032">
        <f>'Tab. 1'!D16</f>
        <v>4192.5969999999998</v>
      </c>
      <c r="T15" s="1033"/>
      <c r="U15" s="678" t="s">
        <v>269</v>
      </c>
    </row>
    <row r="16" spans="1:21" s="353" customFormat="1" ht="18" customHeight="1" x14ac:dyDescent="0.2">
      <c r="A16" s="566" t="s">
        <v>112</v>
      </c>
      <c r="B16" s="106">
        <v>5963</v>
      </c>
      <c r="C16" s="394">
        <f t="shared" si="0"/>
        <v>1</v>
      </c>
      <c r="D16" s="397">
        <v>0</v>
      </c>
      <c r="E16" s="396">
        <f t="shared" si="1"/>
        <v>0</v>
      </c>
      <c r="F16" s="44">
        <v>14</v>
      </c>
      <c r="G16" s="396">
        <f t="shared" si="2"/>
        <v>2.3478115042763711E-3</v>
      </c>
      <c r="H16" s="44">
        <v>525</v>
      </c>
      <c r="I16" s="396">
        <f t="shared" si="3"/>
        <v>8.8042931410363914E-2</v>
      </c>
      <c r="J16" s="44">
        <v>3739</v>
      </c>
      <c r="K16" s="396">
        <f t="shared" si="4"/>
        <v>0.62703337246352508</v>
      </c>
      <c r="L16" s="44">
        <v>813</v>
      </c>
      <c r="M16" s="396">
        <f t="shared" si="5"/>
        <v>0.13634076806976353</v>
      </c>
      <c r="N16" s="44">
        <v>872</v>
      </c>
      <c r="O16" s="396">
        <f t="shared" si="6"/>
        <v>0.14623511655207111</v>
      </c>
      <c r="P16" s="378"/>
      <c r="Q16" s="1028">
        <f>B16</f>
        <v>5963</v>
      </c>
      <c r="R16" s="1029"/>
      <c r="S16" s="1034">
        <f>'Tab. 1'!D17</f>
        <v>5963</v>
      </c>
      <c r="T16" s="1035"/>
      <c r="U16" s="678"/>
    </row>
    <row r="17" spans="1:21" s="353" customFormat="1" ht="18" customHeight="1" x14ac:dyDescent="0.2">
      <c r="A17" s="751" t="s">
        <v>111</v>
      </c>
      <c r="B17" s="398">
        <f>145+18</f>
        <v>163</v>
      </c>
      <c r="C17" s="394">
        <f t="shared" si="0"/>
        <v>1</v>
      </c>
      <c r="D17" s="397">
        <v>0</v>
      </c>
      <c r="E17" s="396">
        <f t="shared" si="1"/>
        <v>0</v>
      </c>
      <c r="F17" s="44">
        <v>0</v>
      </c>
      <c r="G17" s="396">
        <f t="shared" si="2"/>
        <v>0</v>
      </c>
      <c r="H17" s="44">
        <v>0</v>
      </c>
      <c r="I17" s="396">
        <f t="shared" si="3"/>
        <v>0</v>
      </c>
      <c r="J17" s="44">
        <f>6+12</f>
        <v>18</v>
      </c>
      <c r="K17" s="396">
        <f t="shared" si="4"/>
        <v>0.11042944785276074</v>
      </c>
      <c r="L17" s="44">
        <f>9+2</f>
        <v>11</v>
      </c>
      <c r="M17" s="396">
        <f t="shared" si="5"/>
        <v>6.7484662576687116E-2</v>
      </c>
      <c r="N17" s="44">
        <f>130+4</f>
        <v>134</v>
      </c>
      <c r="O17" s="396">
        <f t="shared" si="6"/>
        <v>0.82208588957055218</v>
      </c>
      <c r="P17" s="779"/>
      <c r="Q17" s="1028">
        <f t="shared" ref="Q17:Q30" si="7">B17</f>
        <v>163</v>
      </c>
      <c r="R17" s="1029"/>
      <c r="S17" s="1034">
        <f>'Tab. 1'!D18</f>
        <v>163</v>
      </c>
      <c r="T17" s="1035"/>
      <c r="U17" s="678"/>
    </row>
    <row r="18" spans="1:21" s="353" customFormat="1" ht="18" customHeight="1" x14ac:dyDescent="0.2">
      <c r="A18" s="751" t="s">
        <v>110</v>
      </c>
      <c r="B18" s="398">
        <v>2716</v>
      </c>
      <c r="C18" s="394">
        <f t="shared" si="0"/>
        <v>1</v>
      </c>
      <c r="D18" s="397">
        <v>1</v>
      </c>
      <c r="E18" s="396">
        <f t="shared" si="1"/>
        <v>3.6818851251840942E-4</v>
      </c>
      <c r="F18" s="44">
        <v>79</v>
      </c>
      <c r="G18" s="396">
        <f t="shared" si="2"/>
        <v>2.9086892488954345E-2</v>
      </c>
      <c r="H18" s="44">
        <v>933</v>
      </c>
      <c r="I18" s="396">
        <f t="shared" si="3"/>
        <v>0.34351988217967599</v>
      </c>
      <c r="J18" s="44">
        <v>1224</v>
      </c>
      <c r="K18" s="396">
        <f t="shared" si="4"/>
        <v>0.45066273932253315</v>
      </c>
      <c r="L18" s="44">
        <v>272</v>
      </c>
      <c r="M18" s="396">
        <f t="shared" si="5"/>
        <v>0.10014727540500737</v>
      </c>
      <c r="N18" s="44">
        <v>207</v>
      </c>
      <c r="O18" s="396">
        <f t="shared" si="6"/>
        <v>7.6215022091310758E-2</v>
      </c>
      <c r="P18" s="378"/>
      <c r="Q18" s="1030">
        <f t="shared" si="7"/>
        <v>2716</v>
      </c>
      <c r="R18" s="1031"/>
      <c r="S18" s="1032">
        <f>'Tab. 1'!D19</f>
        <v>2731</v>
      </c>
      <c r="T18" s="1033"/>
      <c r="U18" s="678" t="s">
        <v>269</v>
      </c>
    </row>
    <row r="19" spans="1:21" s="353" customFormat="1" ht="18" customHeight="1" x14ac:dyDescent="0.2">
      <c r="A19" s="566" t="s">
        <v>113</v>
      </c>
      <c r="B19" s="821">
        <v>34</v>
      </c>
      <c r="C19" s="394">
        <f>E19+G19+I19+K19+M19+O19</f>
        <v>1</v>
      </c>
      <c r="D19" s="738">
        <v>0</v>
      </c>
      <c r="E19" s="396">
        <f>D19/B19</f>
        <v>0</v>
      </c>
      <c r="F19" s="702">
        <v>0</v>
      </c>
      <c r="G19" s="396">
        <f>F19/B19</f>
        <v>0</v>
      </c>
      <c r="H19" s="702">
        <v>0</v>
      </c>
      <c r="I19" s="396">
        <f>H19/B19</f>
        <v>0</v>
      </c>
      <c r="J19" s="702">
        <v>11</v>
      </c>
      <c r="K19" s="396">
        <f>J19/B19</f>
        <v>0.3235294117647059</v>
      </c>
      <c r="L19" s="702">
        <v>5</v>
      </c>
      <c r="M19" s="396">
        <f>L19/B19</f>
        <v>0.14705882352941177</v>
      </c>
      <c r="N19" s="702">
        <v>18</v>
      </c>
      <c r="O19" s="396">
        <f>N19/B19</f>
        <v>0.52941176470588236</v>
      </c>
      <c r="P19" s="779"/>
      <c r="Q19" s="1028">
        <f t="shared" si="7"/>
        <v>34</v>
      </c>
      <c r="R19" s="1029"/>
      <c r="S19" s="1034">
        <f>'Tab. 1'!D20</f>
        <v>34</v>
      </c>
      <c r="T19" s="1035"/>
      <c r="U19" s="678"/>
    </row>
    <row r="20" spans="1:21" s="741" customFormat="1" ht="18" customHeight="1" x14ac:dyDescent="0.2">
      <c r="A20" s="751" t="s">
        <v>182</v>
      </c>
      <c r="B20" s="737">
        <v>117</v>
      </c>
      <c r="C20" s="777">
        <f>E20+G20+I20+K20+M20+O20</f>
        <v>1</v>
      </c>
      <c r="D20" s="738">
        <v>0</v>
      </c>
      <c r="E20" s="739">
        <f t="shared" si="1"/>
        <v>0</v>
      </c>
      <c r="F20" s="702">
        <v>0</v>
      </c>
      <c r="G20" s="739">
        <f t="shared" si="2"/>
        <v>0</v>
      </c>
      <c r="H20" s="702">
        <v>2</v>
      </c>
      <c r="I20" s="739">
        <f t="shared" ref="I20:I30" si="8">H20/B20</f>
        <v>1.7094017094017096E-2</v>
      </c>
      <c r="J20" s="702">
        <v>2</v>
      </c>
      <c r="K20" s="739">
        <f t="shared" ref="K20:K30" si="9">J20/B20</f>
        <v>1.7094017094017096E-2</v>
      </c>
      <c r="L20" s="702">
        <v>4</v>
      </c>
      <c r="M20" s="739">
        <f t="shared" ref="M20:M30" si="10">L20/B20</f>
        <v>3.4188034188034191E-2</v>
      </c>
      <c r="N20" s="702">
        <v>109</v>
      </c>
      <c r="O20" s="739">
        <f t="shared" ref="O20" si="11">N20/B20</f>
        <v>0.93162393162393164</v>
      </c>
      <c r="P20" s="740"/>
      <c r="Q20" s="1028">
        <f t="shared" ref="Q20" si="12">B20</f>
        <v>117</v>
      </c>
      <c r="R20" s="1029"/>
      <c r="S20" s="1034">
        <f>'Tab. 1'!D21</f>
        <v>116</v>
      </c>
      <c r="T20" s="1035"/>
      <c r="U20" s="678"/>
    </row>
    <row r="21" spans="1:21" s="353" customFormat="1" ht="18" customHeight="1" x14ac:dyDescent="0.2">
      <c r="A21" s="566" t="s">
        <v>114</v>
      </c>
      <c r="B21" s="106">
        <v>2940</v>
      </c>
      <c r="C21" s="394">
        <f t="shared" ref="C21:C30" si="13">E21+G21+I21+K21+M21+O21</f>
        <v>1.0003401360544217</v>
      </c>
      <c r="D21" s="397">
        <v>3</v>
      </c>
      <c r="E21" s="396">
        <f t="shared" si="1"/>
        <v>1.0204081632653062E-3</v>
      </c>
      <c r="F21" s="44">
        <v>30</v>
      </c>
      <c r="G21" s="396">
        <f t="shared" si="2"/>
        <v>1.020408163265306E-2</v>
      </c>
      <c r="H21" s="44">
        <v>429</v>
      </c>
      <c r="I21" s="396">
        <f t="shared" si="8"/>
        <v>0.14591836734693878</v>
      </c>
      <c r="J21" s="44">
        <v>1335</v>
      </c>
      <c r="K21" s="396">
        <f t="shared" si="9"/>
        <v>0.45408163265306123</v>
      </c>
      <c r="L21" s="44">
        <v>613</v>
      </c>
      <c r="M21" s="396">
        <f t="shared" si="10"/>
        <v>0.20850340136054421</v>
      </c>
      <c r="N21" s="44">
        <v>531</v>
      </c>
      <c r="O21" s="396">
        <f t="shared" ref="O21:O30" si="14">N21/B21</f>
        <v>0.18061224489795918</v>
      </c>
      <c r="P21" s="378"/>
      <c r="Q21" s="1030">
        <f t="shared" si="7"/>
        <v>2940</v>
      </c>
      <c r="R21" s="1031"/>
      <c r="S21" s="1032">
        <f>'Tab. 1'!D22</f>
        <v>2952</v>
      </c>
      <c r="T21" s="1033"/>
      <c r="U21" s="678" t="s">
        <v>269</v>
      </c>
    </row>
    <row r="22" spans="1:21" s="353" customFormat="1" ht="18" customHeight="1" x14ac:dyDescent="0.2">
      <c r="A22" s="566" t="s">
        <v>167</v>
      </c>
      <c r="B22" s="106">
        <v>1927</v>
      </c>
      <c r="C22" s="394">
        <f t="shared" si="13"/>
        <v>0.99996419304618578</v>
      </c>
      <c r="D22" s="397">
        <v>9.5640000000000001</v>
      </c>
      <c r="E22" s="396">
        <f t="shared" si="1"/>
        <v>4.963155163466528E-3</v>
      </c>
      <c r="F22" s="44">
        <v>107.879</v>
      </c>
      <c r="G22" s="396">
        <f t="shared" si="2"/>
        <v>5.5982874935132335E-2</v>
      </c>
      <c r="H22" s="44">
        <v>704.28599999999994</v>
      </c>
      <c r="I22" s="396">
        <f t="shared" si="8"/>
        <v>0.36548313440581209</v>
      </c>
      <c r="J22" s="44">
        <v>829.31100000000004</v>
      </c>
      <c r="K22" s="396">
        <f t="shared" si="9"/>
        <v>0.4303637778930981</v>
      </c>
      <c r="L22" s="44">
        <v>150.553</v>
      </c>
      <c r="M22" s="396">
        <f t="shared" si="10"/>
        <v>7.8128178515827706E-2</v>
      </c>
      <c r="N22" s="44">
        <v>125.33799999999999</v>
      </c>
      <c r="O22" s="396">
        <f t="shared" si="14"/>
        <v>6.5043072132848989E-2</v>
      </c>
      <c r="P22" s="378"/>
      <c r="Q22" s="1028">
        <f t="shared" si="7"/>
        <v>1927</v>
      </c>
      <c r="R22" s="1029"/>
      <c r="S22" s="1034">
        <f>'Tab. 1'!D23</f>
        <v>1926.931</v>
      </c>
      <c r="T22" s="1035"/>
      <c r="U22" s="678"/>
    </row>
    <row r="23" spans="1:21" s="353" customFormat="1" ht="18" customHeight="1" x14ac:dyDescent="0.2">
      <c r="A23" s="566" t="s">
        <v>125</v>
      </c>
      <c r="B23" s="821">
        <v>4645</v>
      </c>
      <c r="C23" s="394">
        <f t="shared" si="13"/>
        <v>0.99999999999999989</v>
      </c>
      <c r="D23" s="738">
        <v>7</v>
      </c>
      <c r="E23" s="396">
        <f t="shared" si="1"/>
        <v>1.5069967707212056E-3</v>
      </c>
      <c r="F23" s="702">
        <v>26</v>
      </c>
      <c r="G23" s="739">
        <f t="shared" si="2"/>
        <v>5.597416576964478E-3</v>
      </c>
      <c r="H23" s="702">
        <v>397</v>
      </c>
      <c r="I23" s="396">
        <f t="shared" si="8"/>
        <v>8.5468245425188369E-2</v>
      </c>
      <c r="J23" s="702">
        <v>2767</v>
      </c>
      <c r="K23" s="396">
        <f t="shared" si="9"/>
        <v>0.59569429494079651</v>
      </c>
      <c r="L23" s="702">
        <v>752</v>
      </c>
      <c r="M23" s="396">
        <f t="shared" si="10"/>
        <v>0.1618945102260495</v>
      </c>
      <c r="N23" s="702">
        <v>696</v>
      </c>
      <c r="O23" s="396">
        <f t="shared" si="14"/>
        <v>0.14983853606027986</v>
      </c>
      <c r="P23" s="511"/>
      <c r="Q23" s="1028">
        <f t="shared" si="7"/>
        <v>4645</v>
      </c>
      <c r="R23" s="1029"/>
      <c r="S23" s="1034">
        <f>'Tab. 1'!D24</f>
        <v>4645</v>
      </c>
      <c r="T23" s="1035"/>
      <c r="U23" s="678"/>
    </row>
    <row r="24" spans="1:21" s="353" customFormat="1" ht="18" customHeight="1" x14ac:dyDescent="0.2">
      <c r="A24" s="566" t="s">
        <v>116</v>
      </c>
      <c r="B24" s="106">
        <v>3987</v>
      </c>
      <c r="C24" s="394">
        <f t="shared" si="13"/>
        <v>0.99999999999999989</v>
      </c>
      <c r="D24" s="397">
        <v>2</v>
      </c>
      <c r="E24" s="396">
        <f t="shared" si="1"/>
        <v>5.0163029847002754E-4</v>
      </c>
      <c r="F24" s="44">
        <v>36</v>
      </c>
      <c r="G24" s="396">
        <f t="shared" si="2"/>
        <v>9.0293453724604959E-3</v>
      </c>
      <c r="H24" s="44">
        <v>431</v>
      </c>
      <c r="I24" s="396">
        <f t="shared" si="8"/>
        <v>0.10810132932029094</v>
      </c>
      <c r="J24" s="44">
        <v>1776</v>
      </c>
      <c r="K24" s="396">
        <f t="shared" si="9"/>
        <v>0.44544770504138448</v>
      </c>
      <c r="L24" s="44">
        <v>979</v>
      </c>
      <c r="M24" s="396">
        <f t="shared" si="10"/>
        <v>0.24554803110107851</v>
      </c>
      <c r="N24" s="44">
        <v>763</v>
      </c>
      <c r="O24" s="396">
        <f t="shared" si="14"/>
        <v>0.19137195886631553</v>
      </c>
      <c r="P24" s="378"/>
      <c r="Q24" s="1030">
        <f t="shared" si="7"/>
        <v>3987</v>
      </c>
      <c r="R24" s="1031"/>
      <c r="S24" s="1032">
        <f>'Tab. 1'!D25</f>
        <v>4418</v>
      </c>
      <c r="T24" s="1033"/>
      <c r="U24" s="678" t="s">
        <v>269</v>
      </c>
    </row>
    <row r="25" spans="1:21" s="353" customFormat="1" ht="18" customHeight="1" x14ac:dyDescent="0.2">
      <c r="A25" s="566" t="s">
        <v>117</v>
      </c>
      <c r="B25" s="106">
        <v>2794</v>
      </c>
      <c r="C25" s="394">
        <f t="shared" si="13"/>
        <v>1</v>
      </c>
      <c r="D25" s="397">
        <v>6</v>
      </c>
      <c r="E25" s="396">
        <f t="shared" si="1"/>
        <v>2.1474588403722263E-3</v>
      </c>
      <c r="F25" s="44">
        <v>78</v>
      </c>
      <c r="G25" s="396">
        <f t="shared" si="2"/>
        <v>2.7916964924838941E-2</v>
      </c>
      <c r="H25" s="44">
        <v>611</v>
      </c>
      <c r="I25" s="396">
        <f t="shared" si="8"/>
        <v>0.21868289191123838</v>
      </c>
      <c r="J25" s="44">
        <v>1271</v>
      </c>
      <c r="K25" s="396">
        <f t="shared" si="9"/>
        <v>0.45490336435218326</v>
      </c>
      <c r="L25" s="44">
        <v>421</v>
      </c>
      <c r="M25" s="396">
        <f t="shared" si="10"/>
        <v>0.15068002863278454</v>
      </c>
      <c r="N25" s="44">
        <v>407</v>
      </c>
      <c r="O25" s="396">
        <f t="shared" si="14"/>
        <v>0.14566929133858267</v>
      </c>
      <c r="P25" s="378"/>
      <c r="Q25" s="1030">
        <f t="shared" si="7"/>
        <v>2794</v>
      </c>
      <c r="R25" s="1031"/>
      <c r="S25" s="1032">
        <f>'Tab. 1'!D26</f>
        <v>2865</v>
      </c>
      <c r="T25" s="1033"/>
      <c r="U25" s="678" t="s">
        <v>269</v>
      </c>
    </row>
    <row r="26" spans="1:21" s="353" customFormat="1" ht="18" customHeight="1" x14ac:dyDescent="0.2">
      <c r="A26" s="566" t="s">
        <v>119</v>
      </c>
      <c r="B26" s="106">
        <f>D26+F26+H26+J26+L26+N26</f>
        <v>306.76399999999995</v>
      </c>
      <c r="C26" s="394">
        <f t="shared" si="13"/>
        <v>1.0000000000000002</v>
      </c>
      <c r="D26" s="397">
        <v>10.935</v>
      </c>
      <c r="E26" s="396">
        <f t="shared" si="1"/>
        <v>3.5646294871627709E-2</v>
      </c>
      <c r="F26" s="44">
        <v>8.8460000000000001</v>
      </c>
      <c r="G26" s="396">
        <f t="shared" si="2"/>
        <v>2.8836499719654202E-2</v>
      </c>
      <c r="H26" s="44">
        <v>45.491</v>
      </c>
      <c r="I26" s="396">
        <f t="shared" si="8"/>
        <v>0.14829315043486199</v>
      </c>
      <c r="J26" s="44">
        <v>168.30500000000001</v>
      </c>
      <c r="K26" s="396">
        <f t="shared" si="9"/>
        <v>0.54864651654040253</v>
      </c>
      <c r="L26" s="44">
        <v>54.311</v>
      </c>
      <c r="M26" s="396">
        <f t="shared" si="10"/>
        <v>0.17704489444654525</v>
      </c>
      <c r="N26" s="44">
        <v>18.876000000000001</v>
      </c>
      <c r="O26" s="396">
        <f t="shared" si="14"/>
        <v>6.1532643986908518E-2</v>
      </c>
      <c r="P26" s="378"/>
      <c r="Q26" s="1030">
        <f t="shared" si="7"/>
        <v>306.76399999999995</v>
      </c>
      <c r="R26" s="1031"/>
      <c r="S26" s="1032">
        <f>'Tab. 1'!D27</f>
        <v>309.96199999999999</v>
      </c>
      <c r="T26" s="1033"/>
      <c r="U26" s="678" t="s">
        <v>269</v>
      </c>
    </row>
    <row r="27" spans="1:21" s="353" customFormat="1" ht="18" customHeight="1" x14ac:dyDescent="0.2">
      <c r="A27" s="566" t="s">
        <v>120</v>
      </c>
      <c r="B27" s="106">
        <v>2266.873</v>
      </c>
      <c r="C27" s="394">
        <f t="shared" si="13"/>
        <v>1.0000000000000002</v>
      </c>
      <c r="D27" s="397">
        <v>15.981999999999999</v>
      </c>
      <c r="E27" s="396">
        <f t="shared" si="1"/>
        <v>7.0502405736889533E-3</v>
      </c>
      <c r="F27" s="44">
        <v>97.201999999999998</v>
      </c>
      <c r="G27" s="396">
        <f t="shared" si="2"/>
        <v>4.2879332013747572E-2</v>
      </c>
      <c r="H27" s="44">
        <v>591.11300000000006</v>
      </c>
      <c r="I27" s="396">
        <f t="shared" si="8"/>
        <v>0.26076141010105114</v>
      </c>
      <c r="J27" s="44">
        <v>1038.5630000000001</v>
      </c>
      <c r="K27" s="396">
        <f t="shared" si="9"/>
        <v>0.45814785389388823</v>
      </c>
      <c r="L27" s="44">
        <v>281.63</v>
      </c>
      <c r="M27" s="396">
        <f t="shared" si="10"/>
        <v>0.12423722017069327</v>
      </c>
      <c r="N27" s="44">
        <v>242.38300000000001</v>
      </c>
      <c r="O27" s="396">
        <f t="shared" si="14"/>
        <v>0.1069239432469309</v>
      </c>
      <c r="P27" s="780"/>
      <c r="Q27" s="1030">
        <f t="shared" si="7"/>
        <v>2266.873</v>
      </c>
      <c r="R27" s="1031"/>
      <c r="S27" s="1032">
        <f>'Tab. 1'!D28</f>
        <v>2282.288</v>
      </c>
      <c r="T27" s="1033"/>
      <c r="U27" s="678" t="s">
        <v>269</v>
      </c>
    </row>
    <row r="28" spans="1:21" s="353" customFormat="1" ht="18" customHeight="1" x14ac:dyDescent="0.2">
      <c r="A28" s="566" t="s">
        <v>121</v>
      </c>
      <c r="B28" s="106">
        <v>2021</v>
      </c>
      <c r="C28" s="394">
        <f t="shared" si="13"/>
        <v>0.99999999999999989</v>
      </c>
      <c r="D28" s="397">
        <v>3</v>
      </c>
      <c r="E28" s="396">
        <f t="shared" si="1"/>
        <v>1.4844136566056407E-3</v>
      </c>
      <c r="F28" s="44">
        <v>42</v>
      </c>
      <c r="G28" s="396">
        <f t="shared" si="2"/>
        <v>2.0781791192478971E-2</v>
      </c>
      <c r="H28" s="44">
        <v>466</v>
      </c>
      <c r="I28" s="396">
        <f t="shared" si="8"/>
        <v>0.23057892132607619</v>
      </c>
      <c r="J28" s="44">
        <v>1093</v>
      </c>
      <c r="K28" s="396">
        <f t="shared" si="9"/>
        <v>0.5408213755566551</v>
      </c>
      <c r="L28" s="44">
        <v>192</v>
      </c>
      <c r="M28" s="396">
        <f t="shared" si="10"/>
        <v>9.5002474022761005E-2</v>
      </c>
      <c r="N28" s="44">
        <v>225</v>
      </c>
      <c r="O28" s="396">
        <f t="shared" si="14"/>
        <v>0.11133102424542306</v>
      </c>
      <c r="P28" s="378"/>
      <c r="Q28" s="1028">
        <f t="shared" si="7"/>
        <v>2021</v>
      </c>
      <c r="R28" s="1029"/>
      <c r="S28" s="1034">
        <f>'Tab. 1'!D29</f>
        <v>2021</v>
      </c>
      <c r="T28" s="1035"/>
      <c r="U28" s="678"/>
    </row>
    <row r="29" spans="1:21" s="353" customFormat="1" ht="18" customHeight="1" x14ac:dyDescent="0.2">
      <c r="A29" s="566" t="s">
        <v>118</v>
      </c>
      <c r="B29" s="106">
        <v>1534</v>
      </c>
      <c r="C29" s="695">
        <f t="shared" si="13"/>
        <v>1.0000000000000002</v>
      </c>
      <c r="D29" s="397">
        <v>4</v>
      </c>
      <c r="E29" s="396">
        <f t="shared" si="1"/>
        <v>2.6075619295958278E-3</v>
      </c>
      <c r="F29" s="44">
        <v>5</v>
      </c>
      <c r="G29" s="396">
        <f t="shared" si="2"/>
        <v>3.259452411994785E-3</v>
      </c>
      <c r="H29" s="44">
        <v>244</v>
      </c>
      <c r="I29" s="396">
        <f t="shared" si="8"/>
        <v>0.15906127770534551</v>
      </c>
      <c r="J29" s="44">
        <v>901</v>
      </c>
      <c r="K29" s="396">
        <f t="shared" si="9"/>
        <v>0.58735332464146028</v>
      </c>
      <c r="L29" s="44">
        <v>210</v>
      </c>
      <c r="M29" s="396">
        <f t="shared" si="10"/>
        <v>0.13689700130378096</v>
      </c>
      <c r="N29" s="44">
        <v>170</v>
      </c>
      <c r="O29" s="396">
        <f t="shared" si="14"/>
        <v>0.11082138200782268</v>
      </c>
      <c r="P29" s="378"/>
      <c r="Q29" s="1013">
        <f t="shared" si="7"/>
        <v>1534</v>
      </c>
      <c r="R29" s="1014"/>
      <c r="S29" s="1015">
        <f>'Tab. 1'!D30</f>
        <v>1534</v>
      </c>
      <c r="T29" s="1016"/>
      <c r="U29" s="678"/>
    </row>
    <row r="30" spans="1:21" s="353" customFormat="1" ht="18" customHeight="1" thickBot="1" x14ac:dyDescent="0.25">
      <c r="A30" s="752" t="s">
        <v>122</v>
      </c>
      <c r="B30" s="399">
        <v>1500</v>
      </c>
      <c r="C30" s="394">
        <f t="shared" si="13"/>
        <v>0.99999999999999989</v>
      </c>
      <c r="D30" s="400">
        <v>2</v>
      </c>
      <c r="E30" s="396">
        <f t="shared" si="1"/>
        <v>1.3333333333333333E-3</v>
      </c>
      <c r="F30" s="52">
        <v>32</v>
      </c>
      <c r="G30" s="396">
        <f t="shared" si="2"/>
        <v>2.1333333333333333E-2</v>
      </c>
      <c r="H30" s="52">
        <v>475</v>
      </c>
      <c r="I30" s="396">
        <f t="shared" si="8"/>
        <v>0.31666666666666665</v>
      </c>
      <c r="J30" s="52">
        <v>714</v>
      </c>
      <c r="K30" s="396">
        <f t="shared" si="9"/>
        <v>0.47599999999999998</v>
      </c>
      <c r="L30" s="52">
        <v>168</v>
      </c>
      <c r="M30" s="396">
        <f t="shared" si="10"/>
        <v>0.112</v>
      </c>
      <c r="N30" s="52">
        <v>109</v>
      </c>
      <c r="O30" s="396">
        <f t="shared" si="14"/>
        <v>7.2666666666666671E-2</v>
      </c>
      <c r="P30" s="378"/>
      <c r="Q30" s="1013">
        <f t="shared" si="7"/>
        <v>1500</v>
      </c>
      <c r="R30" s="1014"/>
      <c r="S30" s="1015">
        <f>'Tab. 1'!D31</f>
        <v>1500</v>
      </c>
      <c r="T30" s="1016"/>
      <c r="U30" s="678"/>
    </row>
    <row r="31" spans="1:21" s="353" customFormat="1" ht="18" customHeight="1" thickTop="1" x14ac:dyDescent="0.2">
      <c r="A31" s="91" t="s">
        <v>168</v>
      </c>
      <c r="B31" s="375">
        <f>SUM(B15:B30)</f>
        <v>36961.637000000002</v>
      </c>
      <c r="C31" s="401">
        <f>E31+G31+I31+K31+M31+O31</f>
        <v>1.0000173423054828</v>
      </c>
      <c r="D31" s="56">
        <f>SUM(D15:D30)</f>
        <v>74.683999999999997</v>
      </c>
      <c r="E31" s="377">
        <f>D31/B31</f>
        <v>2.0205815018420315E-3</v>
      </c>
      <c r="F31" s="55">
        <f>SUM(F15:F30)</f>
        <v>592.673</v>
      </c>
      <c r="G31" s="377">
        <f>F31/B31</f>
        <v>1.603481469178435E-2</v>
      </c>
      <c r="H31" s="55">
        <f>SUM(H15:H30)</f>
        <v>6553.6250000000009</v>
      </c>
      <c r="I31" s="377">
        <f>H31/B31</f>
        <v>0.17730884051482895</v>
      </c>
      <c r="J31" s="55">
        <f>SUM(J15:J30)</f>
        <v>18966.494999999999</v>
      </c>
      <c r="K31" s="377">
        <f>J31/B31</f>
        <v>0.51314001595762648</v>
      </c>
      <c r="L31" s="55">
        <f>SUM(L15:L30)</f>
        <v>5526.15</v>
      </c>
      <c r="M31" s="377">
        <f>L31/B31</f>
        <v>0.14951042346960983</v>
      </c>
      <c r="N31" s="55">
        <f>SUM(N15:N30)</f>
        <v>5248.6509999999998</v>
      </c>
      <c r="O31" s="377">
        <f>N31/B31</f>
        <v>0.14200266616979113</v>
      </c>
      <c r="P31" s="378"/>
      <c r="Q31" s="1036">
        <f>SUM(Q15:R30)</f>
        <v>36961.637000000002</v>
      </c>
      <c r="R31" s="1037"/>
      <c r="S31" s="1038">
        <f>'Tab. 1'!D32</f>
        <v>37653.777999999998</v>
      </c>
      <c r="T31" s="1039"/>
      <c r="U31" s="678"/>
    </row>
    <row r="32" spans="1:21" s="353" customFormat="1" ht="20.25" customHeight="1" x14ac:dyDescent="0.2">
      <c r="A32" s="379"/>
      <c r="B32" s="380"/>
      <c r="C32" s="383"/>
      <c r="D32" s="382"/>
      <c r="E32" s="383"/>
      <c r="F32" s="382"/>
      <c r="G32" s="383"/>
      <c r="H32" s="382"/>
      <c r="I32" s="383"/>
      <c r="J32" s="382"/>
      <c r="K32" s="383"/>
      <c r="L32" s="382"/>
      <c r="M32" s="383"/>
      <c r="N32" s="382"/>
      <c r="O32" s="383"/>
      <c r="Q32" s="384"/>
      <c r="R32" s="384"/>
      <c r="S32" s="385"/>
      <c r="T32" s="385"/>
      <c r="U32" s="678"/>
    </row>
    <row r="33" spans="1:21" s="159" customFormat="1" ht="12" customHeight="1" x14ac:dyDescent="0.2">
      <c r="A33" s="330" t="s">
        <v>14</v>
      </c>
      <c r="Q33" s="63"/>
      <c r="R33" s="63"/>
      <c r="S33" s="63"/>
      <c r="T33" s="63"/>
      <c r="U33" s="679"/>
    </row>
    <row r="34" spans="1:21" s="159" customFormat="1" ht="12" customHeight="1" x14ac:dyDescent="0.2">
      <c r="A34" s="161" t="s">
        <v>201</v>
      </c>
      <c r="H34" s="387"/>
      <c r="Q34" s="63"/>
      <c r="R34" s="63"/>
      <c r="S34" s="63"/>
      <c r="T34" s="63"/>
      <c r="U34" s="679"/>
    </row>
    <row r="35" spans="1:21" ht="12" customHeight="1" x14ac:dyDescent="0.2">
      <c r="A35" s="161" t="s">
        <v>199</v>
      </c>
      <c r="Q35" s="70"/>
      <c r="R35" s="70"/>
      <c r="S35" s="70"/>
      <c r="T35" s="70"/>
    </row>
    <row r="36" spans="1:21" s="390" customFormat="1" ht="12" customHeight="1" x14ac:dyDescent="0.2">
      <c r="A36" s="402" t="s">
        <v>202</v>
      </c>
      <c r="Q36" s="100"/>
      <c r="R36" s="100"/>
      <c r="S36" s="100"/>
      <c r="T36" s="100"/>
      <c r="U36" s="680"/>
    </row>
    <row r="37" spans="1:21" s="62" customFormat="1" ht="12" customHeight="1" x14ac:dyDescent="0.2">
      <c r="A37" s="35" t="s">
        <v>203</v>
      </c>
      <c r="Q37" s="100"/>
      <c r="R37" s="100"/>
      <c r="S37" s="100"/>
      <c r="T37" s="100"/>
      <c r="U37" s="681"/>
    </row>
    <row r="38" spans="1:21" ht="12" customHeight="1" x14ac:dyDescent="0.2">
      <c r="A38" s="35" t="s">
        <v>274</v>
      </c>
      <c r="Q38" s="159"/>
      <c r="R38" s="159"/>
      <c r="S38" s="159"/>
      <c r="T38" s="159"/>
    </row>
    <row r="39" spans="1:21" ht="24" customHeight="1" x14ac:dyDescent="0.2">
      <c r="A39" s="843" t="s">
        <v>293</v>
      </c>
      <c r="B39" s="843"/>
      <c r="C39" s="843"/>
      <c r="D39" s="843"/>
      <c r="E39" s="843"/>
      <c r="F39" s="843"/>
      <c r="G39" s="843"/>
      <c r="H39" s="843"/>
      <c r="I39" s="843"/>
      <c r="J39" s="843"/>
      <c r="K39" s="843"/>
      <c r="L39" s="843"/>
      <c r="M39" s="843"/>
      <c r="N39" s="843"/>
      <c r="O39" s="843"/>
      <c r="Q39" s="159"/>
      <c r="R39" s="159"/>
      <c r="S39" s="159"/>
      <c r="T39" s="159"/>
    </row>
    <row r="40" spans="1:21" x14ac:dyDescent="0.2">
      <c r="F40" s="99"/>
    </row>
    <row r="41" spans="1:21" x14ac:dyDescent="0.2">
      <c r="F41" s="99"/>
      <c r="Q41" s="390"/>
      <c r="R41" s="390"/>
      <c r="S41" s="390"/>
      <c r="T41" s="390"/>
    </row>
    <row r="42" spans="1:21" x14ac:dyDescent="0.2">
      <c r="F42" s="99"/>
      <c r="Q42" s="62"/>
      <c r="R42" s="62"/>
      <c r="S42" s="62"/>
      <c r="T42" s="62"/>
    </row>
    <row r="43" spans="1:21" x14ac:dyDescent="0.2">
      <c r="F43" s="99"/>
      <c r="M43" s="391"/>
    </row>
  </sheetData>
  <mergeCells count="47">
    <mergeCell ref="A39:O39"/>
    <mergeCell ref="Q20:R20"/>
    <mergeCell ref="S20:T20"/>
    <mergeCell ref="Q30:R30"/>
    <mergeCell ref="S30:T30"/>
    <mergeCell ref="Q31:R31"/>
    <mergeCell ref="S31:T31"/>
    <mergeCell ref="Q27:R27"/>
    <mergeCell ref="S27:T27"/>
    <mergeCell ref="Q28:R28"/>
    <mergeCell ref="S28:T28"/>
    <mergeCell ref="Q29:R29"/>
    <mergeCell ref="S29:T29"/>
    <mergeCell ref="Q24:R24"/>
    <mergeCell ref="S24:T24"/>
    <mergeCell ref="Q25:R25"/>
    <mergeCell ref="S25:T25"/>
    <mergeCell ref="Q26:R26"/>
    <mergeCell ref="S26:T26"/>
    <mergeCell ref="Q21:R21"/>
    <mergeCell ref="S21:T21"/>
    <mergeCell ref="Q22:R22"/>
    <mergeCell ref="S22:T22"/>
    <mergeCell ref="Q23:R23"/>
    <mergeCell ref="S23:T23"/>
    <mergeCell ref="Q18:R18"/>
    <mergeCell ref="S18:T18"/>
    <mergeCell ref="Q19:R19"/>
    <mergeCell ref="S19:T19"/>
    <mergeCell ref="Q15:R15"/>
    <mergeCell ref="S15:T15"/>
    <mergeCell ref="Q16:R16"/>
    <mergeCell ref="S16:T16"/>
    <mergeCell ref="Q17:R17"/>
    <mergeCell ref="S17:T17"/>
    <mergeCell ref="A11:A13"/>
    <mergeCell ref="B11:C12"/>
    <mergeCell ref="D11:O11"/>
    <mergeCell ref="Q11:T11"/>
    <mergeCell ref="D12:E12"/>
    <mergeCell ref="F12:G12"/>
    <mergeCell ref="H12:I12"/>
    <mergeCell ref="J12:K12"/>
    <mergeCell ref="L12:M12"/>
    <mergeCell ref="N12:O12"/>
    <mergeCell ref="Q12:R14"/>
    <mergeCell ref="S12:T14"/>
  </mergeCells>
  <pageMargins left="0.59055118110236227" right="0.59055118110236227" top="0.59055118110236227" bottom="0.59055118110236227" header="0.51181102362204722" footer="0.51181102362204722"/>
  <pageSetup paperSize="9" scale="67"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F8A35-AAEA-42CA-82CD-12B61154B2CA}">
  <dimension ref="A1:N39"/>
  <sheetViews>
    <sheetView topLeftCell="A10" zoomScale="110" zoomScaleNormal="110" workbookViewId="0"/>
  </sheetViews>
  <sheetFormatPr baseColWidth="10" defaultRowHeight="15" x14ac:dyDescent="0.2"/>
  <cols>
    <col min="1" max="1" width="22.77734375" style="404" customWidth="1"/>
    <col min="2" max="2" width="9.109375" style="404" bestFit="1" customWidth="1"/>
    <col min="3" max="6" width="11.109375" style="404" customWidth="1"/>
    <col min="7" max="7" width="11" style="404" customWidth="1"/>
    <col min="8" max="8" width="11.109375" style="404" customWidth="1"/>
    <col min="9" max="9" width="12.5546875" style="404" customWidth="1"/>
    <col min="10" max="10" width="4.77734375" style="404" customWidth="1"/>
    <col min="11" max="14" width="7.109375" style="404" customWidth="1"/>
    <col min="15" max="255" width="11.5546875" style="404"/>
    <col min="256" max="256" width="21.77734375" style="404" customWidth="1"/>
    <col min="257" max="257" width="9.109375" style="404" bestFit="1" customWidth="1"/>
    <col min="258" max="261" width="11.109375" style="404" customWidth="1"/>
    <col min="262" max="262" width="11" style="404" customWidth="1"/>
    <col min="263" max="263" width="11.109375" style="404" customWidth="1"/>
    <col min="264" max="264" width="12.5546875" style="404" customWidth="1"/>
    <col min="265" max="511" width="11.5546875" style="404"/>
    <col min="512" max="512" width="21.77734375" style="404" customWidth="1"/>
    <col min="513" max="513" width="9.109375" style="404" bestFit="1" customWidth="1"/>
    <col min="514" max="517" width="11.109375" style="404" customWidth="1"/>
    <col min="518" max="518" width="11" style="404" customWidth="1"/>
    <col min="519" max="519" width="11.109375" style="404" customWidth="1"/>
    <col min="520" max="520" width="12.5546875" style="404" customWidth="1"/>
    <col min="521" max="767" width="11.5546875" style="404"/>
    <col min="768" max="768" width="21.77734375" style="404" customWidth="1"/>
    <col min="769" max="769" width="9.109375" style="404" bestFit="1" customWidth="1"/>
    <col min="770" max="773" width="11.109375" style="404" customWidth="1"/>
    <col min="774" max="774" width="11" style="404" customWidth="1"/>
    <col min="775" max="775" width="11.109375" style="404" customWidth="1"/>
    <col min="776" max="776" width="12.5546875" style="404" customWidth="1"/>
    <col min="777" max="1023" width="11.5546875" style="404"/>
    <col min="1024" max="1024" width="21.77734375" style="404" customWidth="1"/>
    <col min="1025" max="1025" width="9.109375" style="404" bestFit="1" customWidth="1"/>
    <col min="1026" max="1029" width="11.109375" style="404" customWidth="1"/>
    <col min="1030" max="1030" width="11" style="404" customWidth="1"/>
    <col min="1031" max="1031" width="11.109375" style="404" customWidth="1"/>
    <col min="1032" max="1032" width="12.5546875" style="404" customWidth="1"/>
    <col min="1033" max="1279" width="11.5546875" style="404"/>
    <col min="1280" max="1280" width="21.77734375" style="404" customWidth="1"/>
    <col min="1281" max="1281" width="9.109375" style="404" bestFit="1" customWidth="1"/>
    <col min="1282" max="1285" width="11.109375" style="404" customWidth="1"/>
    <col min="1286" max="1286" width="11" style="404" customWidth="1"/>
    <col min="1287" max="1287" width="11.109375" style="404" customWidth="1"/>
    <col min="1288" max="1288" width="12.5546875" style="404" customWidth="1"/>
    <col min="1289" max="1535" width="11.5546875" style="404"/>
    <col min="1536" max="1536" width="21.77734375" style="404" customWidth="1"/>
    <col min="1537" max="1537" width="9.109375" style="404" bestFit="1" customWidth="1"/>
    <col min="1538" max="1541" width="11.109375" style="404" customWidth="1"/>
    <col min="1542" max="1542" width="11" style="404" customWidth="1"/>
    <col min="1543" max="1543" width="11.109375" style="404" customWidth="1"/>
    <col min="1544" max="1544" width="12.5546875" style="404" customWidth="1"/>
    <col min="1545" max="1791" width="11.5546875" style="404"/>
    <col min="1792" max="1792" width="21.77734375" style="404" customWidth="1"/>
    <col min="1793" max="1793" width="9.109375" style="404" bestFit="1" customWidth="1"/>
    <col min="1794" max="1797" width="11.109375" style="404" customWidth="1"/>
    <col min="1798" max="1798" width="11" style="404" customWidth="1"/>
    <col min="1799" max="1799" width="11.109375" style="404" customWidth="1"/>
    <col min="1800" max="1800" width="12.5546875" style="404" customWidth="1"/>
    <col min="1801" max="2047" width="11.5546875" style="404"/>
    <col min="2048" max="2048" width="21.77734375" style="404" customWidth="1"/>
    <col min="2049" max="2049" width="9.109375" style="404" bestFit="1" customWidth="1"/>
    <col min="2050" max="2053" width="11.109375" style="404" customWidth="1"/>
    <col min="2054" max="2054" width="11" style="404" customWidth="1"/>
    <col min="2055" max="2055" width="11.109375" style="404" customWidth="1"/>
    <col min="2056" max="2056" width="12.5546875" style="404" customWidth="1"/>
    <col min="2057" max="2303" width="11.5546875" style="404"/>
    <col min="2304" max="2304" width="21.77734375" style="404" customWidth="1"/>
    <col min="2305" max="2305" width="9.109375" style="404" bestFit="1" customWidth="1"/>
    <col min="2306" max="2309" width="11.109375" style="404" customWidth="1"/>
    <col min="2310" max="2310" width="11" style="404" customWidth="1"/>
    <col min="2311" max="2311" width="11.109375" style="404" customWidth="1"/>
    <col min="2312" max="2312" width="12.5546875" style="404" customWidth="1"/>
    <col min="2313" max="2559" width="11.5546875" style="404"/>
    <col min="2560" max="2560" width="21.77734375" style="404" customWidth="1"/>
    <col min="2561" max="2561" width="9.109375" style="404" bestFit="1" customWidth="1"/>
    <col min="2562" max="2565" width="11.109375" style="404" customWidth="1"/>
    <col min="2566" max="2566" width="11" style="404" customWidth="1"/>
    <col min="2567" max="2567" width="11.109375" style="404" customWidth="1"/>
    <col min="2568" max="2568" width="12.5546875" style="404" customWidth="1"/>
    <col min="2569" max="2815" width="11.5546875" style="404"/>
    <col min="2816" max="2816" width="21.77734375" style="404" customWidth="1"/>
    <col min="2817" max="2817" width="9.109375" style="404" bestFit="1" customWidth="1"/>
    <col min="2818" max="2821" width="11.109375" style="404" customWidth="1"/>
    <col min="2822" max="2822" width="11" style="404" customWidth="1"/>
    <col min="2823" max="2823" width="11.109375" style="404" customWidth="1"/>
    <col min="2824" max="2824" width="12.5546875" style="404" customWidth="1"/>
    <col min="2825" max="3071" width="11.5546875" style="404"/>
    <col min="3072" max="3072" width="21.77734375" style="404" customWidth="1"/>
    <col min="3073" max="3073" width="9.109375" style="404" bestFit="1" customWidth="1"/>
    <col min="3074" max="3077" width="11.109375" style="404" customWidth="1"/>
    <col min="3078" max="3078" width="11" style="404" customWidth="1"/>
    <col min="3079" max="3079" width="11.109375" style="404" customWidth="1"/>
    <col min="3080" max="3080" width="12.5546875" style="404" customWidth="1"/>
    <col min="3081" max="3327" width="11.5546875" style="404"/>
    <col min="3328" max="3328" width="21.77734375" style="404" customWidth="1"/>
    <col min="3329" max="3329" width="9.109375" style="404" bestFit="1" customWidth="1"/>
    <col min="3330" max="3333" width="11.109375" style="404" customWidth="1"/>
    <col min="3334" max="3334" width="11" style="404" customWidth="1"/>
    <col min="3335" max="3335" width="11.109375" style="404" customWidth="1"/>
    <col min="3336" max="3336" width="12.5546875" style="404" customWidth="1"/>
    <col min="3337" max="3583" width="11.5546875" style="404"/>
    <col min="3584" max="3584" width="21.77734375" style="404" customWidth="1"/>
    <col min="3585" max="3585" width="9.109375" style="404" bestFit="1" customWidth="1"/>
    <col min="3586" max="3589" width="11.109375" style="404" customWidth="1"/>
    <col min="3590" max="3590" width="11" style="404" customWidth="1"/>
    <col min="3591" max="3591" width="11.109375" style="404" customWidth="1"/>
    <col min="3592" max="3592" width="12.5546875" style="404" customWidth="1"/>
    <col min="3593" max="3839" width="11.5546875" style="404"/>
    <col min="3840" max="3840" width="21.77734375" style="404" customWidth="1"/>
    <col min="3841" max="3841" width="9.109375" style="404" bestFit="1" customWidth="1"/>
    <col min="3842" max="3845" width="11.109375" style="404" customWidth="1"/>
    <col min="3846" max="3846" width="11" style="404" customWidth="1"/>
    <col min="3847" max="3847" width="11.109375" style="404" customWidth="1"/>
    <col min="3848" max="3848" width="12.5546875" style="404" customWidth="1"/>
    <col min="3849" max="4095" width="11.5546875" style="404"/>
    <col min="4096" max="4096" width="21.77734375" style="404" customWidth="1"/>
    <col min="4097" max="4097" width="9.109375" style="404" bestFit="1" customWidth="1"/>
    <col min="4098" max="4101" width="11.109375" style="404" customWidth="1"/>
    <col min="4102" max="4102" width="11" style="404" customWidth="1"/>
    <col min="4103" max="4103" width="11.109375" style="404" customWidth="1"/>
    <col min="4104" max="4104" width="12.5546875" style="404" customWidth="1"/>
    <col min="4105" max="4351" width="11.5546875" style="404"/>
    <col min="4352" max="4352" width="21.77734375" style="404" customWidth="1"/>
    <col min="4353" max="4353" width="9.109375" style="404" bestFit="1" customWidth="1"/>
    <col min="4354" max="4357" width="11.109375" style="404" customWidth="1"/>
    <col min="4358" max="4358" width="11" style="404" customWidth="1"/>
    <col min="4359" max="4359" width="11.109375" style="404" customWidth="1"/>
    <col min="4360" max="4360" width="12.5546875" style="404" customWidth="1"/>
    <col min="4361" max="4607" width="11.5546875" style="404"/>
    <col min="4608" max="4608" width="21.77734375" style="404" customWidth="1"/>
    <col min="4609" max="4609" width="9.109375" style="404" bestFit="1" customWidth="1"/>
    <col min="4610" max="4613" width="11.109375" style="404" customWidth="1"/>
    <col min="4614" max="4614" width="11" style="404" customWidth="1"/>
    <col min="4615" max="4615" width="11.109375" style="404" customWidth="1"/>
    <col min="4616" max="4616" width="12.5546875" style="404" customWidth="1"/>
    <col min="4617" max="4863" width="11.5546875" style="404"/>
    <col min="4864" max="4864" width="21.77734375" style="404" customWidth="1"/>
    <col min="4865" max="4865" width="9.109375" style="404" bestFit="1" customWidth="1"/>
    <col min="4866" max="4869" width="11.109375" style="404" customWidth="1"/>
    <col min="4870" max="4870" width="11" style="404" customWidth="1"/>
    <col min="4871" max="4871" width="11.109375" style="404" customWidth="1"/>
    <col min="4872" max="4872" width="12.5546875" style="404" customWidth="1"/>
    <col min="4873" max="5119" width="11.5546875" style="404"/>
    <col min="5120" max="5120" width="21.77734375" style="404" customWidth="1"/>
    <col min="5121" max="5121" width="9.109375" style="404" bestFit="1" customWidth="1"/>
    <col min="5122" max="5125" width="11.109375" style="404" customWidth="1"/>
    <col min="5126" max="5126" width="11" style="404" customWidth="1"/>
    <col min="5127" max="5127" width="11.109375" style="404" customWidth="1"/>
    <col min="5128" max="5128" width="12.5546875" style="404" customWidth="1"/>
    <col min="5129" max="5375" width="11.5546875" style="404"/>
    <col min="5376" max="5376" width="21.77734375" style="404" customWidth="1"/>
    <col min="5377" max="5377" width="9.109375" style="404" bestFit="1" customWidth="1"/>
    <col min="5378" max="5381" width="11.109375" style="404" customWidth="1"/>
    <col min="5382" max="5382" width="11" style="404" customWidth="1"/>
    <col min="5383" max="5383" width="11.109375" style="404" customWidth="1"/>
    <col min="5384" max="5384" width="12.5546875" style="404" customWidth="1"/>
    <col min="5385" max="5631" width="11.5546875" style="404"/>
    <col min="5632" max="5632" width="21.77734375" style="404" customWidth="1"/>
    <col min="5633" max="5633" width="9.109375" style="404" bestFit="1" customWidth="1"/>
    <col min="5634" max="5637" width="11.109375" style="404" customWidth="1"/>
    <col min="5638" max="5638" width="11" style="404" customWidth="1"/>
    <col min="5639" max="5639" width="11.109375" style="404" customWidth="1"/>
    <col min="5640" max="5640" width="12.5546875" style="404" customWidth="1"/>
    <col min="5641" max="5887" width="11.5546875" style="404"/>
    <col min="5888" max="5888" width="21.77734375" style="404" customWidth="1"/>
    <col min="5889" max="5889" width="9.109375" style="404" bestFit="1" customWidth="1"/>
    <col min="5890" max="5893" width="11.109375" style="404" customWidth="1"/>
    <col min="5894" max="5894" width="11" style="404" customWidth="1"/>
    <col min="5895" max="5895" width="11.109375" style="404" customWidth="1"/>
    <col min="5896" max="5896" width="12.5546875" style="404" customWidth="1"/>
    <col min="5897" max="6143" width="11.5546875" style="404"/>
    <col min="6144" max="6144" width="21.77734375" style="404" customWidth="1"/>
    <col min="6145" max="6145" width="9.109375" style="404" bestFit="1" customWidth="1"/>
    <col min="6146" max="6149" width="11.109375" style="404" customWidth="1"/>
    <col min="6150" max="6150" width="11" style="404" customWidth="1"/>
    <col min="6151" max="6151" width="11.109375" style="404" customWidth="1"/>
    <col min="6152" max="6152" width="12.5546875" style="404" customWidth="1"/>
    <col min="6153" max="6399" width="11.5546875" style="404"/>
    <col min="6400" max="6400" width="21.77734375" style="404" customWidth="1"/>
    <col min="6401" max="6401" width="9.109375" style="404" bestFit="1" customWidth="1"/>
    <col min="6402" max="6405" width="11.109375" style="404" customWidth="1"/>
    <col min="6406" max="6406" width="11" style="404" customWidth="1"/>
    <col min="6407" max="6407" width="11.109375" style="404" customWidth="1"/>
    <col min="6408" max="6408" width="12.5546875" style="404" customWidth="1"/>
    <col min="6409" max="6655" width="11.5546875" style="404"/>
    <col min="6656" max="6656" width="21.77734375" style="404" customWidth="1"/>
    <col min="6657" max="6657" width="9.109375" style="404" bestFit="1" customWidth="1"/>
    <col min="6658" max="6661" width="11.109375" style="404" customWidth="1"/>
    <col min="6662" max="6662" width="11" style="404" customWidth="1"/>
    <col min="6663" max="6663" width="11.109375" style="404" customWidth="1"/>
    <col min="6664" max="6664" width="12.5546875" style="404" customWidth="1"/>
    <col min="6665" max="6911" width="11.5546875" style="404"/>
    <col min="6912" max="6912" width="21.77734375" style="404" customWidth="1"/>
    <col min="6913" max="6913" width="9.109375" style="404" bestFit="1" customWidth="1"/>
    <col min="6914" max="6917" width="11.109375" style="404" customWidth="1"/>
    <col min="6918" max="6918" width="11" style="404" customWidth="1"/>
    <col min="6919" max="6919" width="11.109375" style="404" customWidth="1"/>
    <col min="6920" max="6920" width="12.5546875" style="404" customWidth="1"/>
    <col min="6921" max="7167" width="11.5546875" style="404"/>
    <col min="7168" max="7168" width="21.77734375" style="404" customWidth="1"/>
    <col min="7169" max="7169" width="9.109375" style="404" bestFit="1" customWidth="1"/>
    <col min="7170" max="7173" width="11.109375" style="404" customWidth="1"/>
    <col min="7174" max="7174" width="11" style="404" customWidth="1"/>
    <col min="7175" max="7175" width="11.109375" style="404" customWidth="1"/>
    <col min="7176" max="7176" width="12.5546875" style="404" customWidth="1"/>
    <col min="7177" max="7423" width="11.5546875" style="404"/>
    <col min="7424" max="7424" width="21.77734375" style="404" customWidth="1"/>
    <col min="7425" max="7425" width="9.109375" style="404" bestFit="1" customWidth="1"/>
    <col min="7426" max="7429" width="11.109375" style="404" customWidth="1"/>
    <col min="7430" max="7430" width="11" style="404" customWidth="1"/>
    <col min="7431" max="7431" width="11.109375" style="404" customWidth="1"/>
    <col min="7432" max="7432" width="12.5546875" style="404" customWidth="1"/>
    <col min="7433" max="7679" width="11.5546875" style="404"/>
    <col min="7680" max="7680" width="21.77734375" style="404" customWidth="1"/>
    <col min="7681" max="7681" width="9.109375" style="404" bestFit="1" customWidth="1"/>
    <col min="7682" max="7685" width="11.109375" style="404" customWidth="1"/>
    <col min="7686" max="7686" width="11" style="404" customWidth="1"/>
    <col min="7687" max="7687" width="11.109375" style="404" customWidth="1"/>
    <col min="7688" max="7688" width="12.5546875" style="404" customWidth="1"/>
    <col min="7689" max="7935" width="11.5546875" style="404"/>
    <col min="7936" max="7936" width="21.77734375" style="404" customWidth="1"/>
    <col min="7937" max="7937" width="9.109375" style="404" bestFit="1" customWidth="1"/>
    <col min="7938" max="7941" width="11.109375" style="404" customWidth="1"/>
    <col min="7942" max="7942" width="11" style="404" customWidth="1"/>
    <col min="7943" max="7943" width="11.109375" style="404" customWidth="1"/>
    <col min="7944" max="7944" width="12.5546875" style="404" customWidth="1"/>
    <col min="7945" max="8191" width="11.5546875" style="404"/>
    <col min="8192" max="8192" width="21.77734375" style="404" customWidth="1"/>
    <col min="8193" max="8193" width="9.109375" style="404" bestFit="1" customWidth="1"/>
    <col min="8194" max="8197" width="11.109375" style="404" customWidth="1"/>
    <col min="8198" max="8198" width="11" style="404" customWidth="1"/>
    <col min="8199" max="8199" width="11.109375" style="404" customWidth="1"/>
    <col min="8200" max="8200" width="12.5546875" style="404" customWidth="1"/>
    <col min="8201" max="8447" width="11.5546875" style="404"/>
    <col min="8448" max="8448" width="21.77734375" style="404" customWidth="1"/>
    <col min="8449" max="8449" width="9.109375" style="404" bestFit="1" customWidth="1"/>
    <col min="8450" max="8453" width="11.109375" style="404" customWidth="1"/>
    <col min="8454" max="8454" width="11" style="404" customWidth="1"/>
    <col min="8455" max="8455" width="11.109375" style="404" customWidth="1"/>
    <col min="8456" max="8456" width="12.5546875" style="404" customWidth="1"/>
    <col min="8457" max="8703" width="11.5546875" style="404"/>
    <col min="8704" max="8704" width="21.77734375" style="404" customWidth="1"/>
    <col min="8705" max="8705" width="9.109375" style="404" bestFit="1" customWidth="1"/>
    <col min="8706" max="8709" width="11.109375" style="404" customWidth="1"/>
    <col min="8710" max="8710" width="11" style="404" customWidth="1"/>
    <col min="8711" max="8711" width="11.109375" style="404" customWidth="1"/>
    <col min="8712" max="8712" width="12.5546875" style="404" customWidth="1"/>
    <col min="8713" max="8959" width="11.5546875" style="404"/>
    <col min="8960" max="8960" width="21.77734375" style="404" customWidth="1"/>
    <col min="8961" max="8961" width="9.109375" style="404" bestFit="1" customWidth="1"/>
    <col min="8962" max="8965" width="11.109375" style="404" customWidth="1"/>
    <col min="8966" max="8966" width="11" style="404" customWidth="1"/>
    <col min="8967" max="8967" width="11.109375" style="404" customWidth="1"/>
    <col min="8968" max="8968" width="12.5546875" style="404" customWidth="1"/>
    <col min="8969" max="9215" width="11.5546875" style="404"/>
    <col min="9216" max="9216" width="21.77734375" style="404" customWidth="1"/>
    <col min="9217" max="9217" width="9.109375" style="404" bestFit="1" customWidth="1"/>
    <col min="9218" max="9221" width="11.109375" style="404" customWidth="1"/>
    <col min="9222" max="9222" width="11" style="404" customWidth="1"/>
    <col min="9223" max="9223" width="11.109375" style="404" customWidth="1"/>
    <col min="9224" max="9224" width="12.5546875" style="404" customWidth="1"/>
    <col min="9225" max="9471" width="11.5546875" style="404"/>
    <col min="9472" max="9472" width="21.77734375" style="404" customWidth="1"/>
    <col min="9473" max="9473" width="9.109375" style="404" bestFit="1" customWidth="1"/>
    <col min="9474" max="9477" width="11.109375" style="404" customWidth="1"/>
    <col min="9478" max="9478" width="11" style="404" customWidth="1"/>
    <col min="9479" max="9479" width="11.109375" style="404" customWidth="1"/>
    <col min="9480" max="9480" width="12.5546875" style="404" customWidth="1"/>
    <col min="9481" max="9727" width="11.5546875" style="404"/>
    <col min="9728" max="9728" width="21.77734375" style="404" customWidth="1"/>
    <col min="9729" max="9729" width="9.109375" style="404" bestFit="1" customWidth="1"/>
    <col min="9730" max="9733" width="11.109375" style="404" customWidth="1"/>
    <col min="9734" max="9734" width="11" style="404" customWidth="1"/>
    <col min="9735" max="9735" width="11.109375" style="404" customWidth="1"/>
    <col min="9736" max="9736" width="12.5546875" style="404" customWidth="1"/>
    <col min="9737" max="9983" width="11.5546875" style="404"/>
    <col min="9984" max="9984" width="21.77734375" style="404" customWidth="1"/>
    <col min="9985" max="9985" width="9.109375" style="404" bestFit="1" customWidth="1"/>
    <col min="9986" max="9989" width="11.109375" style="404" customWidth="1"/>
    <col min="9990" max="9990" width="11" style="404" customWidth="1"/>
    <col min="9991" max="9991" width="11.109375" style="404" customWidth="1"/>
    <col min="9992" max="9992" width="12.5546875" style="404" customWidth="1"/>
    <col min="9993" max="10239" width="11.5546875" style="404"/>
    <col min="10240" max="10240" width="21.77734375" style="404" customWidth="1"/>
    <col min="10241" max="10241" width="9.109375" style="404" bestFit="1" customWidth="1"/>
    <col min="10242" max="10245" width="11.109375" style="404" customWidth="1"/>
    <col min="10246" max="10246" width="11" style="404" customWidth="1"/>
    <col min="10247" max="10247" width="11.109375" style="404" customWidth="1"/>
    <col min="10248" max="10248" width="12.5546875" style="404" customWidth="1"/>
    <col min="10249" max="10495" width="11.5546875" style="404"/>
    <col min="10496" max="10496" width="21.77734375" style="404" customWidth="1"/>
    <col min="10497" max="10497" width="9.109375" style="404" bestFit="1" customWidth="1"/>
    <col min="10498" max="10501" width="11.109375" style="404" customWidth="1"/>
    <col min="10502" max="10502" width="11" style="404" customWidth="1"/>
    <col min="10503" max="10503" width="11.109375" style="404" customWidth="1"/>
    <col min="10504" max="10504" width="12.5546875" style="404" customWidth="1"/>
    <col min="10505" max="10751" width="11.5546875" style="404"/>
    <col min="10752" max="10752" width="21.77734375" style="404" customWidth="1"/>
    <col min="10753" max="10753" width="9.109375" style="404" bestFit="1" customWidth="1"/>
    <col min="10754" max="10757" width="11.109375" style="404" customWidth="1"/>
    <col min="10758" max="10758" width="11" style="404" customWidth="1"/>
    <col min="10759" max="10759" width="11.109375" style="404" customWidth="1"/>
    <col min="10760" max="10760" width="12.5546875" style="404" customWidth="1"/>
    <col min="10761" max="11007" width="11.5546875" style="404"/>
    <col min="11008" max="11008" width="21.77734375" style="404" customWidth="1"/>
    <col min="11009" max="11009" width="9.109375" style="404" bestFit="1" customWidth="1"/>
    <col min="11010" max="11013" width="11.109375" style="404" customWidth="1"/>
    <col min="11014" max="11014" width="11" style="404" customWidth="1"/>
    <col min="11015" max="11015" width="11.109375" style="404" customWidth="1"/>
    <col min="11016" max="11016" width="12.5546875" style="404" customWidth="1"/>
    <col min="11017" max="11263" width="11.5546875" style="404"/>
    <col min="11264" max="11264" width="21.77734375" style="404" customWidth="1"/>
    <col min="11265" max="11265" width="9.109375" style="404" bestFit="1" customWidth="1"/>
    <col min="11266" max="11269" width="11.109375" style="404" customWidth="1"/>
    <col min="11270" max="11270" width="11" style="404" customWidth="1"/>
    <col min="11271" max="11271" width="11.109375" style="404" customWidth="1"/>
    <col min="11272" max="11272" width="12.5546875" style="404" customWidth="1"/>
    <col min="11273" max="11519" width="11.5546875" style="404"/>
    <col min="11520" max="11520" width="21.77734375" style="404" customWidth="1"/>
    <col min="11521" max="11521" width="9.109375" style="404" bestFit="1" customWidth="1"/>
    <col min="11522" max="11525" width="11.109375" style="404" customWidth="1"/>
    <col min="11526" max="11526" width="11" style="404" customWidth="1"/>
    <col min="11527" max="11527" width="11.109375" style="404" customWidth="1"/>
    <col min="11528" max="11528" width="12.5546875" style="404" customWidth="1"/>
    <col min="11529" max="11775" width="11.5546875" style="404"/>
    <col min="11776" max="11776" width="21.77734375" style="404" customWidth="1"/>
    <col min="11777" max="11777" width="9.109375" style="404" bestFit="1" customWidth="1"/>
    <col min="11778" max="11781" width="11.109375" style="404" customWidth="1"/>
    <col min="11782" max="11782" width="11" style="404" customWidth="1"/>
    <col min="11783" max="11783" width="11.109375" style="404" customWidth="1"/>
    <col min="11784" max="11784" width="12.5546875" style="404" customWidth="1"/>
    <col min="11785" max="12031" width="11.5546875" style="404"/>
    <col min="12032" max="12032" width="21.77734375" style="404" customWidth="1"/>
    <col min="12033" max="12033" width="9.109375" style="404" bestFit="1" customWidth="1"/>
    <col min="12034" max="12037" width="11.109375" style="404" customWidth="1"/>
    <col min="12038" max="12038" width="11" style="404" customWidth="1"/>
    <col min="12039" max="12039" width="11.109375" style="404" customWidth="1"/>
    <col min="12040" max="12040" width="12.5546875" style="404" customWidth="1"/>
    <col min="12041" max="12287" width="11.5546875" style="404"/>
    <col min="12288" max="12288" width="21.77734375" style="404" customWidth="1"/>
    <col min="12289" max="12289" width="9.109375" style="404" bestFit="1" customWidth="1"/>
    <col min="12290" max="12293" width="11.109375" style="404" customWidth="1"/>
    <col min="12294" max="12294" width="11" style="404" customWidth="1"/>
    <col min="12295" max="12295" width="11.109375" style="404" customWidth="1"/>
    <col min="12296" max="12296" width="12.5546875" style="404" customWidth="1"/>
    <col min="12297" max="12543" width="11.5546875" style="404"/>
    <col min="12544" max="12544" width="21.77734375" style="404" customWidth="1"/>
    <col min="12545" max="12545" width="9.109375" style="404" bestFit="1" customWidth="1"/>
    <col min="12546" max="12549" width="11.109375" style="404" customWidth="1"/>
    <col min="12550" max="12550" width="11" style="404" customWidth="1"/>
    <col min="12551" max="12551" width="11.109375" style="404" customWidth="1"/>
    <col min="12552" max="12552" width="12.5546875" style="404" customWidth="1"/>
    <col min="12553" max="12799" width="11.5546875" style="404"/>
    <col min="12800" max="12800" width="21.77734375" style="404" customWidth="1"/>
    <col min="12801" max="12801" width="9.109375" style="404" bestFit="1" customWidth="1"/>
    <col min="12802" max="12805" width="11.109375" style="404" customWidth="1"/>
    <col min="12806" max="12806" width="11" style="404" customWidth="1"/>
    <col min="12807" max="12807" width="11.109375" style="404" customWidth="1"/>
    <col min="12808" max="12808" width="12.5546875" style="404" customWidth="1"/>
    <col min="12809" max="13055" width="11.5546875" style="404"/>
    <col min="13056" max="13056" width="21.77734375" style="404" customWidth="1"/>
    <col min="13057" max="13057" width="9.109375" style="404" bestFit="1" customWidth="1"/>
    <col min="13058" max="13061" width="11.109375" style="404" customWidth="1"/>
    <col min="13062" max="13062" width="11" style="404" customWidth="1"/>
    <col min="13063" max="13063" width="11.109375" style="404" customWidth="1"/>
    <col min="13064" max="13064" width="12.5546875" style="404" customWidth="1"/>
    <col min="13065" max="13311" width="11.5546875" style="404"/>
    <col min="13312" max="13312" width="21.77734375" style="404" customWidth="1"/>
    <col min="13313" max="13313" width="9.109375" style="404" bestFit="1" customWidth="1"/>
    <col min="13314" max="13317" width="11.109375" style="404" customWidth="1"/>
    <col min="13318" max="13318" width="11" style="404" customWidth="1"/>
    <col min="13319" max="13319" width="11.109375" style="404" customWidth="1"/>
    <col min="13320" max="13320" width="12.5546875" style="404" customWidth="1"/>
    <col min="13321" max="13567" width="11.5546875" style="404"/>
    <col min="13568" max="13568" width="21.77734375" style="404" customWidth="1"/>
    <col min="13569" max="13569" width="9.109375" style="404" bestFit="1" customWidth="1"/>
    <col min="13570" max="13573" width="11.109375" style="404" customWidth="1"/>
    <col min="13574" max="13574" width="11" style="404" customWidth="1"/>
    <col min="13575" max="13575" width="11.109375" style="404" customWidth="1"/>
    <col min="13576" max="13576" width="12.5546875" style="404" customWidth="1"/>
    <col min="13577" max="13823" width="11.5546875" style="404"/>
    <col min="13824" max="13824" width="21.77734375" style="404" customWidth="1"/>
    <col min="13825" max="13825" width="9.109375" style="404" bestFit="1" customWidth="1"/>
    <col min="13826" max="13829" width="11.109375" style="404" customWidth="1"/>
    <col min="13830" max="13830" width="11" style="404" customWidth="1"/>
    <col min="13831" max="13831" width="11.109375" style="404" customWidth="1"/>
    <col min="13832" max="13832" width="12.5546875" style="404" customWidth="1"/>
    <col min="13833" max="14079" width="11.5546875" style="404"/>
    <col min="14080" max="14080" width="21.77734375" style="404" customWidth="1"/>
    <col min="14081" max="14081" width="9.109375" style="404" bestFit="1" customWidth="1"/>
    <col min="14082" max="14085" width="11.109375" style="404" customWidth="1"/>
    <col min="14086" max="14086" width="11" style="404" customWidth="1"/>
    <col min="14087" max="14087" width="11.109375" style="404" customWidth="1"/>
    <col min="14088" max="14088" width="12.5546875" style="404" customWidth="1"/>
    <col min="14089" max="14335" width="11.5546875" style="404"/>
    <col min="14336" max="14336" width="21.77734375" style="404" customWidth="1"/>
    <col min="14337" max="14337" width="9.109375" style="404" bestFit="1" customWidth="1"/>
    <col min="14338" max="14341" width="11.109375" style="404" customWidth="1"/>
    <col min="14342" max="14342" width="11" style="404" customWidth="1"/>
    <col min="14343" max="14343" width="11.109375" style="404" customWidth="1"/>
    <col min="14344" max="14344" width="12.5546875" style="404" customWidth="1"/>
    <col min="14345" max="14591" width="11.5546875" style="404"/>
    <col min="14592" max="14592" width="21.77734375" style="404" customWidth="1"/>
    <col min="14593" max="14593" width="9.109375" style="404" bestFit="1" customWidth="1"/>
    <col min="14594" max="14597" width="11.109375" style="404" customWidth="1"/>
    <col min="14598" max="14598" width="11" style="404" customWidth="1"/>
    <col min="14599" max="14599" width="11.109375" style="404" customWidth="1"/>
    <col min="14600" max="14600" width="12.5546875" style="404" customWidth="1"/>
    <col min="14601" max="14847" width="11.5546875" style="404"/>
    <col min="14848" max="14848" width="21.77734375" style="404" customWidth="1"/>
    <col min="14849" max="14849" width="9.109375" style="404" bestFit="1" customWidth="1"/>
    <col min="14850" max="14853" width="11.109375" style="404" customWidth="1"/>
    <col min="14854" max="14854" width="11" style="404" customWidth="1"/>
    <col min="14855" max="14855" width="11.109375" style="404" customWidth="1"/>
    <col min="14856" max="14856" width="12.5546875" style="404" customWidth="1"/>
    <col min="14857" max="15103" width="11.5546875" style="404"/>
    <col min="15104" max="15104" width="21.77734375" style="404" customWidth="1"/>
    <col min="15105" max="15105" width="9.109375" style="404" bestFit="1" customWidth="1"/>
    <col min="15106" max="15109" width="11.109375" style="404" customWidth="1"/>
    <col min="15110" max="15110" width="11" style="404" customWidth="1"/>
    <col min="15111" max="15111" width="11.109375" style="404" customWidth="1"/>
    <col min="15112" max="15112" width="12.5546875" style="404" customWidth="1"/>
    <col min="15113" max="15359" width="11.5546875" style="404"/>
    <col min="15360" max="15360" width="21.77734375" style="404" customWidth="1"/>
    <col min="15361" max="15361" width="9.109375" style="404" bestFit="1" customWidth="1"/>
    <col min="15362" max="15365" width="11.109375" style="404" customWidth="1"/>
    <col min="15366" max="15366" width="11" style="404" customWidth="1"/>
    <col min="15367" max="15367" width="11.109375" style="404" customWidth="1"/>
    <col min="15368" max="15368" width="12.5546875" style="404" customWidth="1"/>
    <col min="15369" max="15615" width="11.5546875" style="404"/>
    <col min="15616" max="15616" width="21.77734375" style="404" customWidth="1"/>
    <col min="15617" max="15617" width="9.109375" style="404" bestFit="1" customWidth="1"/>
    <col min="15618" max="15621" width="11.109375" style="404" customWidth="1"/>
    <col min="15622" max="15622" width="11" style="404" customWidth="1"/>
    <col min="15623" max="15623" width="11.109375" style="404" customWidth="1"/>
    <col min="15624" max="15624" width="12.5546875" style="404" customWidth="1"/>
    <col min="15625" max="15871" width="11.5546875" style="404"/>
    <col min="15872" max="15872" width="21.77734375" style="404" customWidth="1"/>
    <col min="15873" max="15873" width="9.109375" style="404" bestFit="1" customWidth="1"/>
    <col min="15874" max="15877" width="11.109375" style="404" customWidth="1"/>
    <col min="15878" max="15878" width="11" style="404" customWidth="1"/>
    <col min="15879" max="15879" width="11.109375" style="404" customWidth="1"/>
    <col min="15880" max="15880" width="12.5546875" style="404" customWidth="1"/>
    <col min="15881" max="16127" width="11.5546875" style="404"/>
    <col min="16128" max="16128" width="21.77734375" style="404" customWidth="1"/>
    <col min="16129" max="16129" width="9.109375" style="404" bestFit="1" customWidth="1"/>
    <col min="16130" max="16133" width="11.109375" style="404" customWidth="1"/>
    <col min="16134" max="16134" width="11" style="404" customWidth="1"/>
    <col min="16135" max="16135" width="11.109375" style="404" customWidth="1"/>
    <col min="16136" max="16136" width="12.5546875" style="404" customWidth="1"/>
    <col min="16137" max="16384" width="11.5546875" style="404"/>
  </cols>
  <sheetData>
    <row r="1" spans="1:14" s="403" customFormat="1" ht="22.5" customHeight="1" x14ac:dyDescent="0.25">
      <c r="A1" s="62"/>
      <c r="I1" s="32"/>
    </row>
    <row r="2" spans="1:14" ht="22.5" customHeight="1" x14ac:dyDescent="0.2">
      <c r="A2" s="390"/>
    </row>
    <row r="3" spans="1:14" ht="22.5" customHeight="1" x14ac:dyDescent="0.2">
      <c r="A3" s="390"/>
    </row>
    <row r="4" spans="1:14" ht="22.5" customHeight="1" x14ac:dyDescent="0.2">
      <c r="A4" s="390"/>
    </row>
    <row r="5" spans="1:14" ht="22.5" customHeight="1" x14ac:dyDescent="0.2">
      <c r="A5" s="390"/>
    </row>
    <row r="6" spans="1:14" ht="22.5" customHeight="1" x14ac:dyDescent="0.2">
      <c r="A6" s="390"/>
    </row>
    <row r="7" spans="1:14" s="332" customFormat="1" ht="25.5" customHeight="1" x14ac:dyDescent="0.2">
      <c r="A7" s="34" t="s">
        <v>262</v>
      </c>
      <c r="B7" s="33"/>
      <c r="C7" s="33"/>
    </row>
    <row r="8" spans="1:14" ht="22.5" customHeight="1" x14ac:dyDescent="0.35">
      <c r="A8" s="405"/>
      <c r="B8" s="405"/>
      <c r="C8" s="405"/>
      <c r="D8" s="406"/>
      <c r="E8" s="406"/>
      <c r="H8" s="406"/>
    </row>
    <row r="9" spans="1:14" s="409" customFormat="1" ht="25.5" customHeight="1" x14ac:dyDescent="0.35">
      <c r="A9" s="407" t="s">
        <v>157</v>
      </c>
      <c r="B9" s="407" t="s">
        <v>251</v>
      </c>
      <c r="C9" s="407"/>
      <c r="D9" s="408"/>
      <c r="E9" s="408"/>
      <c r="H9" s="408"/>
    </row>
    <row r="10" spans="1:14" ht="22.5" customHeight="1" x14ac:dyDescent="0.25">
      <c r="A10" s="403"/>
      <c r="B10" s="403"/>
      <c r="C10" s="403"/>
      <c r="D10" s="403"/>
      <c r="E10" s="403"/>
      <c r="H10" s="403"/>
    </row>
    <row r="11" spans="1:14" s="410" customFormat="1" ht="27.75" customHeight="1" x14ac:dyDescent="0.2">
      <c r="A11" s="1040" t="s">
        <v>11</v>
      </c>
      <c r="B11" s="1042" t="s">
        <v>217</v>
      </c>
      <c r="C11" s="1044" t="s">
        <v>233</v>
      </c>
      <c r="D11" s="1045"/>
      <c r="E11" s="1045"/>
      <c r="F11" s="1045"/>
      <c r="G11" s="1045"/>
      <c r="H11" s="1045"/>
      <c r="I11" s="1046"/>
      <c r="K11" s="1017" t="s">
        <v>103</v>
      </c>
      <c r="L11" s="1018"/>
      <c r="M11" s="1018"/>
      <c r="N11" s="1019"/>
    </row>
    <row r="12" spans="1:14" s="410" customFormat="1" ht="60" customHeight="1" x14ac:dyDescent="0.2">
      <c r="A12" s="1041"/>
      <c r="B12" s="1043"/>
      <c r="C12" s="411" t="s">
        <v>204</v>
      </c>
      <c r="D12" s="412" t="s">
        <v>205</v>
      </c>
      <c r="E12" s="412" t="s">
        <v>206</v>
      </c>
      <c r="F12" s="412" t="s">
        <v>207</v>
      </c>
      <c r="G12" s="412" t="s">
        <v>208</v>
      </c>
      <c r="H12" s="413" t="s">
        <v>209</v>
      </c>
      <c r="I12" s="414" t="s">
        <v>28</v>
      </c>
      <c r="K12" s="841" t="s">
        <v>158</v>
      </c>
      <c r="L12" s="866"/>
      <c r="M12" s="841" t="s">
        <v>145</v>
      </c>
      <c r="N12" s="866"/>
    </row>
    <row r="13" spans="1:14" s="421" customFormat="1" ht="18" customHeight="1" thickBot="1" x14ac:dyDescent="0.25">
      <c r="A13" s="415">
        <v>1</v>
      </c>
      <c r="B13" s="416">
        <v>2</v>
      </c>
      <c r="C13" s="417">
        <v>3</v>
      </c>
      <c r="D13" s="418">
        <v>4</v>
      </c>
      <c r="E13" s="418">
        <v>5</v>
      </c>
      <c r="F13" s="418">
        <v>6</v>
      </c>
      <c r="G13" s="418">
        <v>7</v>
      </c>
      <c r="H13" s="419">
        <v>8</v>
      </c>
      <c r="I13" s="420">
        <v>9</v>
      </c>
      <c r="K13" s="422"/>
      <c r="L13" s="423"/>
      <c r="M13" s="422"/>
      <c r="N13" s="423"/>
    </row>
    <row r="14" spans="1:14" ht="18" customHeight="1" thickTop="1" x14ac:dyDescent="0.2">
      <c r="A14" s="763" t="s">
        <v>198</v>
      </c>
      <c r="B14" s="424">
        <v>1085</v>
      </c>
      <c r="C14" s="425">
        <v>0.39500000000000002</v>
      </c>
      <c r="D14" s="426">
        <v>1.2090000000000001</v>
      </c>
      <c r="E14" s="426">
        <v>8.7040000000000006</v>
      </c>
      <c r="F14" s="426">
        <v>1.0469999999999999</v>
      </c>
      <c r="G14" s="768">
        <v>7.5410000000000004</v>
      </c>
      <c r="H14" s="427">
        <v>3.1150000000000002</v>
      </c>
      <c r="I14" s="770">
        <f>SUM(C14:H14)</f>
        <v>22.011000000000003</v>
      </c>
      <c r="J14" s="428"/>
      <c r="K14" s="1028">
        <f t="shared" ref="K14:K29" si="0">B14</f>
        <v>1085</v>
      </c>
      <c r="L14" s="1029"/>
      <c r="M14" s="1034">
        <f>'Tab. 1'!B16</f>
        <v>1057</v>
      </c>
      <c r="N14" s="1035"/>
    </row>
    <row r="15" spans="1:14" ht="18" customHeight="1" x14ac:dyDescent="0.2">
      <c r="A15" s="763" t="s">
        <v>112</v>
      </c>
      <c r="B15" s="429">
        <v>2564</v>
      </c>
      <c r="C15" s="425">
        <v>5.0999999999999997E-2</v>
      </c>
      <c r="D15" s="426">
        <v>0.22700000000000001</v>
      </c>
      <c r="E15" s="426">
        <v>2.95</v>
      </c>
      <c r="F15" s="426">
        <v>11.151999999999999</v>
      </c>
      <c r="G15" s="768">
        <v>35.768000000000001</v>
      </c>
      <c r="H15" s="427">
        <v>13.503</v>
      </c>
      <c r="I15" s="770">
        <f t="shared" ref="I15:I29" si="1">SUM(C15:H15)</f>
        <v>63.650999999999996</v>
      </c>
      <c r="J15" s="428"/>
      <c r="K15" s="1028">
        <f t="shared" si="0"/>
        <v>2564</v>
      </c>
      <c r="L15" s="1029"/>
      <c r="M15" s="1034">
        <f>'Tab. 1'!B17</f>
        <v>2554</v>
      </c>
      <c r="N15" s="1035"/>
    </row>
    <row r="16" spans="1:14" ht="18" customHeight="1" x14ac:dyDescent="0.2">
      <c r="A16" s="763" t="s">
        <v>111</v>
      </c>
      <c r="B16" s="429">
        <v>79</v>
      </c>
      <c r="C16" s="425">
        <v>0.03</v>
      </c>
      <c r="D16" s="426">
        <v>4.3999999999999997E-2</v>
      </c>
      <c r="E16" s="426">
        <v>0.41399999999999998</v>
      </c>
      <c r="F16" s="426">
        <v>0</v>
      </c>
      <c r="G16" s="768">
        <v>1.056</v>
      </c>
      <c r="H16" s="427">
        <v>0</v>
      </c>
      <c r="I16" s="770">
        <f t="shared" si="1"/>
        <v>1.544</v>
      </c>
      <c r="J16" s="428"/>
      <c r="K16" s="1028">
        <f t="shared" si="0"/>
        <v>79</v>
      </c>
      <c r="L16" s="1029"/>
      <c r="M16" s="1034">
        <f>'Tab. 1'!B18</f>
        <v>76</v>
      </c>
      <c r="N16" s="1035"/>
    </row>
    <row r="17" spans="1:14" ht="18" customHeight="1" x14ac:dyDescent="0.2">
      <c r="A17" s="763" t="s">
        <v>110</v>
      </c>
      <c r="B17" s="429">
        <v>806</v>
      </c>
      <c r="C17" s="425">
        <v>0</v>
      </c>
      <c r="D17" s="426">
        <v>7.0999999999999994E-2</v>
      </c>
      <c r="E17" s="426">
        <v>2.145</v>
      </c>
      <c r="F17" s="426">
        <v>2.0720000000000001</v>
      </c>
      <c r="G17" s="768">
        <v>13.9</v>
      </c>
      <c r="H17" s="427">
        <v>0.94399999999999995</v>
      </c>
      <c r="I17" s="770">
        <f t="shared" si="1"/>
        <v>19.132000000000001</v>
      </c>
      <c r="J17" s="428"/>
      <c r="K17" s="1028">
        <f t="shared" si="0"/>
        <v>806</v>
      </c>
      <c r="L17" s="1029"/>
      <c r="M17" s="1034">
        <f>'Tab. 1'!B19</f>
        <v>806</v>
      </c>
      <c r="N17" s="1035"/>
    </row>
    <row r="18" spans="1:14" ht="18" customHeight="1" x14ac:dyDescent="0.2">
      <c r="A18" s="763" t="s">
        <v>181</v>
      </c>
      <c r="B18" s="429">
        <v>67</v>
      </c>
      <c r="C18" s="425">
        <v>7.0000000000000001E-3</v>
      </c>
      <c r="D18" s="426">
        <v>4.4999999999999998E-2</v>
      </c>
      <c r="E18" s="426">
        <v>0.111</v>
      </c>
      <c r="F18" s="426">
        <v>0.105</v>
      </c>
      <c r="G18" s="768">
        <v>1.0920000000000001</v>
      </c>
      <c r="H18" s="427">
        <v>0.32500000000000001</v>
      </c>
      <c r="I18" s="770">
        <f t="shared" si="1"/>
        <v>1.6850000000000001</v>
      </c>
      <c r="J18" s="428"/>
      <c r="K18" s="1028">
        <f t="shared" si="0"/>
        <v>67</v>
      </c>
      <c r="L18" s="1029"/>
      <c r="M18" s="1034">
        <f>'Tab. 1'!B20</f>
        <v>66</v>
      </c>
      <c r="N18" s="1035"/>
    </row>
    <row r="19" spans="1:14" ht="18" customHeight="1" x14ac:dyDescent="0.2">
      <c r="A19" s="763" t="s">
        <v>115</v>
      </c>
      <c r="B19" s="429">
        <v>86</v>
      </c>
      <c r="C19" s="425">
        <v>0.06</v>
      </c>
      <c r="D19" s="426">
        <v>0</v>
      </c>
      <c r="E19" s="426">
        <v>0</v>
      </c>
      <c r="F19" s="426">
        <v>0.69299999999999995</v>
      </c>
      <c r="G19" s="768">
        <v>0.67600000000000005</v>
      </c>
      <c r="H19" s="427">
        <v>0.65100000000000002</v>
      </c>
      <c r="I19" s="770">
        <f t="shared" si="1"/>
        <v>2.08</v>
      </c>
      <c r="J19" s="428"/>
      <c r="K19" s="1028">
        <f t="shared" si="0"/>
        <v>86</v>
      </c>
      <c r="L19" s="1029"/>
      <c r="M19" s="1034">
        <f>'Tab. 1'!B21</f>
        <v>74</v>
      </c>
      <c r="N19" s="1035"/>
    </row>
    <row r="20" spans="1:14" ht="18" customHeight="1" x14ac:dyDescent="0.2">
      <c r="A20" s="763" t="s">
        <v>114</v>
      </c>
      <c r="B20" s="429">
        <v>1059</v>
      </c>
      <c r="C20" s="425">
        <v>0.16</v>
      </c>
      <c r="D20" s="426">
        <v>0.19</v>
      </c>
      <c r="E20" s="426">
        <v>1.6579999999999999</v>
      </c>
      <c r="F20" s="426">
        <v>2.8</v>
      </c>
      <c r="G20" s="768">
        <v>14.247999999999999</v>
      </c>
      <c r="H20" s="427">
        <v>8.0589999999999993</v>
      </c>
      <c r="I20" s="770">
        <f t="shared" si="1"/>
        <v>27.114999999999995</v>
      </c>
      <c r="J20" s="428"/>
      <c r="K20" s="1028">
        <f t="shared" si="0"/>
        <v>1059</v>
      </c>
      <c r="L20" s="1029"/>
      <c r="M20" s="1034">
        <f>'Tab. 1'!B22</f>
        <v>1049</v>
      </c>
      <c r="N20" s="1035"/>
    </row>
    <row r="21" spans="1:14" ht="18" customHeight="1" x14ac:dyDescent="0.2">
      <c r="A21" s="763" t="s">
        <v>167</v>
      </c>
      <c r="B21" s="429">
        <v>578</v>
      </c>
      <c r="C21" s="425">
        <v>8.9999999999999993E-3</v>
      </c>
      <c r="D21" s="426">
        <v>3.161</v>
      </c>
      <c r="E21" s="426">
        <v>5.827</v>
      </c>
      <c r="F21" s="426">
        <v>2.1000000000000001E-2</v>
      </c>
      <c r="G21" s="768">
        <v>2.7E-2</v>
      </c>
      <c r="H21" s="427">
        <v>0</v>
      </c>
      <c r="I21" s="770">
        <f t="shared" si="1"/>
        <v>9.0449999999999999</v>
      </c>
      <c r="J21" s="428"/>
      <c r="K21" s="1028">
        <f t="shared" si="0"/>
        <v>578</v>
      </c>
      <c r="L21" s="1029"/>
      <c r="M21" s="1034">
        <f>'Tab. 1'!B23</f>
        <v>578</v>
      </c>
      <c r="N21" s="1035"/>
    </row>
    <row r="22" spans="1:14" ht="18" customHeight="1" x14ac:dyDescent="0.2">
      <c r="A22" s="763" t="s">
        <v>125</v>
      </c>
      <c r="B22" s="429">
        <v>1466</v>
      </c>
      <c r="C22" s="425">
        <v>0.113</v>
      </c>
      <c r="D22" s="426">
        <v>0.60899999999999999</v>
      </c>
      <c r="E22" s="426">
        <v>3.2490000000000001</v>
      </c>
      <c r="F22" s="426">
        <v>7.633</v>
      </c>
      <c r="G22" s="768">
        <v>14.428000000000001</v>
      </c>
      <c r="H22" s="427">
        <v>5.702</v>
      </c>
      <c r="I22" s="770">
        <f t="shared" si="1"/>
        <v>31.734000000000002</v>
      </c>
      <c r="J22" s="428"/>
      <c r="K22" s="1028">
        <f t="shared" si="0"/>
        <v>1466</v>
      </c>
      <c r="L22" s="1029"/>
      <c r="M22" s="1034">
        <f>'Tab. 1'!B24</f>
        <v>1454</v>
      </c>
      <c r="N22" s="1035"/>
    </row>
    <row r="23" spans="1:14" ht="18" customHeight="1" x14ac:dyDescent="0.2">
      <c r="A23" s="763" t="s">
        <v>116</v>
      </c>
      <c r="B23" s="429">
        <v>2261</v>
      </c>
      <c r="C23" s="425">
        <v>5.3999999999999999E-2</v>
      </c>
      <c r="D23" s="426">
        <v>0.54600000000000004</v>
      </c>
      <c r="E23" s="426">
        <v>5.125</v>
      </c>
      <c r="F23" s="426">
        <v>3.859</v>
      </c>
      <c r="G23" s="768">
        <v>35.037999999999997</v>
      </c>
      <c r="H23" s="427">
        <v>8.9499999999999993</v>
      </c>
      <c r="I23" s="770">
        <f t="shared" si="1"/>
        <v>53.572000000000003</v>
      </c>
      <c r="J23" s="428"/>
      <c r="K23" s="1028">
        <f t="shared" si="0"/>
        <v>2261</v>
      </c>
      <c r="L23" s="1029"/>
      <c r="M23" s="1034">
        <f>'Tab. 1'!B25</f>
        <v>2252</v>
      </c>
      <c r="N23" s="1035"/>
    </row>
    <row r="24" spans="1:14" ht="18" customHeight="1" x14ac:dyDescent="0.2">
      <c r="A24" s="763" t="s">
        <v>117</v>
      </c>
      <c r="B24" s="429">
        <v>886</v>
      </c>
      <c r="C24" s="425">
        <v>0.32800000000000001</v>
      </c>
      <c r="D24" s="426">
        <v>0.27700000000000002</v>
      </c>
      <c r="E24" s="426">
        <v>1.8280000000000001</v>
      </c>
      <c r="F24" s="426">
        <v>3.044</v>
      </c>
      <c r="G24" s="768">
        <v>13.417999999999999</v>
      </c>
      <c r="H24" s="427">
        <v>1.224</v>
      </c>
      <c r="I24" s="770">
        <f t="shared" si="1"/>
        <v>20.119</v>
      </c>
      <c r="J24" s="428"/>
      <c r="K24" s="1028">
        <f t="shared" si="0"/>
        <v>886</v>
      </c>
      <c r="L24" s="1029"/>
      <c r="M24" s="1034">
        <f>'Tab. 1'!B26</f>
        <v>881</v>
      </c>
      <c r="N24" s="1035"/>
    </row>
    <row r="25" spans="1:14" ht="18" customHeight="1" x14ac:dyDescent="0.2">
      <c r="A25" s="763" t="s">
        <v>119</v>
      </c>
      <c r="B25" s="429">
        <v>240</v>
      </c>
      <c r="C25" s="425">
        <v>5.0000000000000001E-3</v>
      </c>
      <c r="D25" s="426">
        <v>0.221</v>
      </c>
      <c r="E25" s="426">
        <v>0.97099999999999997</v>
      </c>
      <c r="F25" s="426">
        <v>0.83399999999999996</v>
      </c>
      <c r="G25" s="768">
        <v>3.0310000000000001</v>
      </c>
      <c r="H25" s="427">
        <v>5.8000000000000003E-2</v>
      </c>
      <c r="I25" s="770">
        <f t="shared" si="1"/>
        <v>5.12</v>
      </c>
      <c r="J25" s="428"/>
      <c r="K25" s="1028">
        <f t="shared" si="0"/>
        <v>240</v>
      </c>
      <c r="L25" s="1029"/>
      <c r="M25" s="1034">
        <f>'Tab. 1'!B27</f>
        <v>240</v>
      </c>
      <c r="N25" s="1035"/>
    </row>
    <row r="26" spans="1:14" ht="18" customHeight="1" x14ac:dyDescent="0.2">
      <c r="A26" s="763" t="s">
        <v>120</v>
      </c>
      <c r="B26" s="429">
        <v>583</v>
      </c>
      <c r="C26" s="425">
        <v>3.2000000000000001E-2</v>
      </c>
      <c r="D26" s="426">
        <v>0.59299999999999997</v>
      </c>
      <c r="E26" s="426">
        <v>6.1989999999999998</v>
      </c>
      <c r="F26" s="426">
        <v>0.35899999999999999</v>
      </c>
      <c r="G26" s="768">
        <v>4.1900000000000004</v>
      </c>
      <c r="H26" s="427">
        <v>0.107</v>
      </c>
      <c r="I26" s="770">
        <f t="shared" si="1"/>
        <v>11.48</v>
      </c>
      <c r="J26" s="428"/>
      <c r="K26" s="1028">
        <f t="shared" si="0"/>
        <v>583</v>
      </c>
      <c r="L26" s="1029"/>
      <c r="M26" s="1034">
        <f>'Tab. 1'!B28</f>
        <v>584</v>
      </c>
      <c r="N26" s="1035"/>
    </row>
    <row r="27" spans="1:14" ht="18" customHeight="1" x14ac:dyDescent="0.2">
      <c r="A27" s="763" t="s">
        <v>121</v>
      </c>
      <c r="B27" s="429">
        <v>522</v>
      </c>
      <c r="C27" s="425">
        <v>0</v>
      </c>
      <c r="D27" s="426">
        <v>0</v>
      </c>
      <c r="E27" s="426">
        <v>0</v>
      </c>
      <c r="F27" s="426">
        <v>0</v>
      </c>
      <c r="G27" s="768">
        <v>8.3350000000000009</v>
      </c>
      <c r="H27" s="427">
        <v>5.0369999999999999</v>
      </c>
      <c r="I27" s="770">
        <f t="shared" si="1"/>
        <v>13.372</v>
      </c>
      <c r="J27" s="428"/>
      <c r="K27" s="1028">
        <f t="shared" si="0"/>
        <v>522</v>
      </c>
      <c r="L27" s="1029"/>
      <c r="M27" s="1034">
        <f>'Tab. 1'!B29</f>
        <v>522</v>
      </c>
      <c r="N27" s="1035"/>
    </row>
    <row r="28" spans="1:14" ht="18" customHeight="1" x14ac:dyDescent="0.2">
      <c r="A28" s="763" t="s">
        <v>118</v>
      </c>
      <c r="B28" s="429">
        <v>547</v>
      </c>
      <c r="C28" s="425">
        <v>2.1000000000000001E-2</v>
      </c>
      <c r="D28" s="426">
        <v>2.7E-2</v>
      </c>
      <c r="E28" s="426">
        <v>1.5660000000000001</v>
      </c>
      <c r="F28" s="426">
        <v>2.1629999999999998</v>
      </c>
      <c r="G28" s="768">
        <v>7.1070000000000002</v>
      </c>
      <c r="H28" s="427">
        <v>1.885</v>
      </c>
      <c r="I28" s="770">
        <f t="shared" si="1"/>
        <v>12.769</v>
      </c>
      <c r="J28" s="428"/>
      <c r="K28" s="1028">
        <f t="shared" si="0"/>
        <v>547</v>
      </c>
      <c r="L28" s="1029"/>
      <c r="M28" s="1034">
        <f>'Tab. 1'!B30</f>
        <v>545</v>
      </c>
      <c r="N28" s="1035"/>
    </row>
    <row r="29" spans="1:14" ht="18" customHeight="1" thickBot="1" x14ac:dyDescent="0.25">
      <c r="A29" s="763" t="s">
        <v>122</v>
      </c>
      <c r="B29" s="430">
        <v>521</v>
      </c>
      <c r="C29" s="431">
        <v>0</v>
      </c>
      <c r="D29" s="432">
        <v>0.06</v>
      </c>
      <c r="E29" s="432">
        <v>0.51700000000000002</v>
      </c>
      <c r="F29" s="432">
        <v>2.258</v>
      </c>
      <c r="G29" s="769">
        <v>8.1530000000000005</v>
      </c>
      <c r="H29" s="433">
        <v>2.298</v>
      </c>
      <c r="I29" s="771">
        <f t="shared" si="1"/>
        <v>13.286</v>
      </c>
      <c r="J29" s="428"/>
      <c r="K29" s="1028">
        <f t="shared" si="0"/>
        <v>521</v>
      </c>
      <c r="L29" s="1029"/>
      <c r="M29" s="1034">
        <f>'Tab. 1'!B31</f>
        <v>521</v>
      </c>
      <c r="N29" s="1035"/>
    </row>
    <row r="30" spans="1:14" ht="18" customHeight="1" thickTop="1" x14ac:dyDescent="0.25">
      <c r="A30" s="374" t="s">
        <v>168</v>
      </c>
      <c r="B30" s="749">
        <f>SUM(B14:B29)</f>
        <v>13350</v>
      </c>
      <c r="C30" s="434">
        <f>SUM(C14:C29)</f>
        <v>1.2649999999999999</v>
      </c>
      <c r="D30" s="435">
        <f>SUM(D14:D29)</f>
        <v>7.28</v>
      </c>
      <c r="E30" s="435">
        <f t="shared" ref="E30:G30" si="2">SUM(E14:E29)</f>
        <v>41.263999999999996</v>
      </c>
      <c r="F30" s="435">
        <f t="shared" si="2"/>
        <v>38.04</v>
      </c>
      <c r="G30" s="435">
        <f t="shared" si="2"/>
        <v>168.00799999999998</v>
      </c>
      <c r="H30" s="436">
        <f>SUM(H14:H29)</f>
        <v>51.85799999999999</v>
      </c>
      <c r="I30" s="435">
        <f t="shared" ref="I30" si="3">C30+D30+E30+F30+G30+H30</f>
        <v>307.71499999999997</v>
      </c>
      <c r="J30" s="390"/>
      <c r="K30" s="1024">
        <f>SUM(L14:M29)</f>
        <v>13259</v>
      </c>
      <c r="L30" s="1025"/>
      <c r="M30" s="1034">
        <f>'Tab. 1'!B32</f>
        <v>13259</v>
      </c>
      <c r="N30" s="1035"/>
    </row>
    <row r="31" spans="1:14" s="410" customFormat="1" ht="20.25" customHeight="1" x14ac:dyDescent="0.25">
      <c r="A31" s="437"/>
      <c r="B31" s="438"/>
      <c r="C31" s="439"/>
      <c r="D31" s="439"/>
      <c r="E31" s="439"/>
      <c r="F31" s="439"/>
      <c r="G31" s="439"/>
      <c r="H31" s="439"/>
      <c r="I31" s="440"/>
      <c r="K31" s="441"/>
      <c r="L31" s="441"/>
      <c r="M31" s="442"/>
      <c r="N31" s="442"/>
    </row>
    <row r="32" spans="1:14" s="390" customFormat="1" ht="12" customHeight="1" x14ac:dyDescent="0.2">
      <c r="A32" s="443" t="s">
        <v>14</v>
      </c>
      <c r="I32" s="444"/>
      <c r="K32" s="444"/>
      <c r="L32" s="444"/>
      <c r="M32" s="444"/>
      <c r="N32" s="444"/>
    </row>
    <row r="33" spans="1:14" s="444" customFormat="1" ht="12" customHeight="1" x14ac:dyDescent="0.2">
      <c r="A33" s="402" t="s">
        <v>98</v>
      </c>
      <c r="K33" s="404"/>
      <c r="L33" s="404"/>
      <c r="M33" s="404"/>
      <c r="N33" s="404"/>
    </row>
    <row r="34" spans="1:14" s="444" customFormat="1" ht="12" customHeight="1" x14ac:dyDescent="0.2">
      <c r="A34" s="35" t="s">
        <v>199</v>
      </c>
      <c r="K34" s="404"/>
      <c r="L34" s="404"/>
      <c r="M34" s="404"/>
      <c r="N34" s="404"/>
    </row>
    <row r="35" spans="1:14" ht="12" customHeight="1" x14ac:dyDescent="0.2">
      <c r="A35" s="402" t="s">
        <v>147</v>
      </c>
    </row>
    <row r="36" spans="1:14" ht="12" customHeight="1" x14ac:dyDescent="0.2">
      <c r="A36" s="402" t="s">
        <v>200</v>
      </c>
    </row>
    <row r="37" spans="1:14" ht="20.25" x14ac:dyDescent="0.3">
      <c r="K37" s="406"/>
      <c r="L37" s="406"/>
    </row>
    <row r="38" spans="1:14" ht="18" x14ac:dyDescent="0.25">
      <c r="K38" s="408"/>
      <c r="L38" s="408"/>
    </row>
    <row r="39" spans="1:14" ht="15.75" x14ac:dyDescent="0.25">
      <c r="K39" s="403"/>
      <c r="L39" s="403"/>
    </row>
  </sheetData>
  <mergeCells count="40">
    <mergeCell ref="K29:L29"/>
    <mergeCell ref="M29:N29"/>
    <mergeCell ref="K30:L30"/>
    <mergeCell ref="M30:N30"/>
    <mergeCell ref="K26:L26"/>
    <mergeCell ref="M26:N26"/>
    <mergeCell ref="K27:L27"/>
    <mergeCell ref="M27:N27"/>
    <mergeCell ref="K28:L28"/>
    <mergeCell ref="M28:N28"/>
    <mergeCell ref="K23:L23"/>
    <mergeCell ref="M23:N23"/>
    <mergeCell ref="K24:L24"/>
    <mergeCell ref="M24:N24"/>
    <mergeCell ref="K25:L25"/>
    <mergeCell ref="M25:N25"/>
    <mergeCell ref="K20:L20"/>
    <mergeCell ref="M20:N20"/>
    <mergeCell ref="K21:L21"/>
    <mergeCell ref="M21:N21"/>
    <mergeCell ref="K22:L22"/>
    <mergeCell ref="M22:N22"/>
    <mergeCell ref="K17:L17"/>
    <mergeCell ref="M17:N17"/>
    <mergeCell ref="K18:L18"/>
    <mergeCell ref="M18:N18"/>
    <mergeCell ref="K19:L19"/>
    <mergeCell ref="M19:N19"/>
    <mergeCell ref="K14:L14"/>
    <mergeCell ref="M14:N14"/>
    <mergeCell ref="K15:L15"/>
    <mergeCell ref="M15:N15"/>
    <mergeCell ref="K16:L16"/>
    <mergeCell ref="M16:N16"/>
    <mergeCell ref="A11:A12"/>
    <mergeCell ref="B11:B12"/>
    <mergeCell ref="C11:I11"/>
    <mergeCell ref="K11:N11"/>
    <mergeCell ref="K12:L12"/>
    <mergeCell ref="M12:N12"/>
  </mergeCells>
  <pageMargins left="0.59055118110236227" right="0.59055118110236227" top="0.59055118110236227" bottom="0.59055118110236227" header="0.51181102362204722" footer="0.51181102362204722"/>
  <pageSetup paperSize="9" scale="7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B4313-1D7B-461E-890D-6CA991CABCEC}">
  <dimension ref="A1:P42"/>
  <sheetViews>
    <sheetView topLeftCell="A10" zoomScale="110" zoomScaleNormal="110" workbookViewId="0"/>
  </sheetViews>
  <sheetFormatPr baseColWidth="10" defaultRowHeight="15" x14ac:dyDescent="0.2"/>
  <cols>
    <col min="1" max="1" width="22.77734375" style="404" customWidth="1"/>
    <col min="2" max="2" width="10.77734375" style="404" customWidth="1"/>
    <col min="3" max="8" width="11.109375" style="404" customWidth="1"/>
    <col min="9" max="9" width="12.44140625" style="404" customWidth="1"/>
    <col min="10" max="15" width="11.5546875" style="404"/>
    <col min="16" max="16" width="11.5546875" style="683"/>
    <col min="17" max="256" width="11.5546875" style="404"/>
    <col min="257" max="257" width="21.5546875" style="404" customWidth="1"/>
    <col min="258" max="258" width="10.77734375" style="404" customWidth="1"/>
    <col min="259" max="264" width="11.109375" style="404" customWidth="1"/>
    <col min="265" max="265" width="12.44140625" style="404" customWidth="1"/>
    <col min="266" max="512" width="11.5546875" style="404"/>
    <col min="513" max="513" width="21.5546875" style="404" customWidth="1"/>
    <col min="514" max="514" width="10.77734375" style="404" customWidth="1"/>
    <col min="515" max="520" width="11.109375" style="404" customWidth="1"/>
    <col min="521" max="521" width="12.44140625" style="404" customWidth="1"/>
    <col min="522" max="768" width="11.5546875" style="404"/>
    <col min="769" max="769" width="21.5546875" style="404" customWidth="1"/>
    <col min="770" max="770" width="10.77734375" style="404" customWidth="1"/>
    <col min="771" max="776" width="11.109375" style="404" customWidth="1"/>
    <col min="777" max="777" width="12.44140625" style="404" customWidth="1"/>
    <col min="778" max="1024" width="11.5546875" style="404"/>
    <col min="1025" max="1025" width="21.5546875" style="404" customWidth="1"/>
    <col min="1026" max="1026" width="10.77734375" style="404" customWidth="1"/>
    <col min="1027" max="1032" width="11.109375" style="404" customWidth="1"/>
    <col min="1033" max="1033" width="12.44140625" style="404" customWidth="1"/>
    <col min="1034" max="1280" width="11.5546875" style="404"/>
    <col min="1281" max="1281" width="21.5546875" style="404" customWidth="1"/>
    <col min="1282" max="1282" width="10.77734375" style="404" customWidth="1"/>
    <col min="1283" max="1288" width="11.109375" style="404" customWidth="1"/>
    <col min="1289" max="1289" width="12.44140625" style="404" customWidth="1"/>
    <col min="1290" max="1536" width="11.5546875" style="404"/>
    <col min="1537" max="1537" width="21.5546875" style="404" customWidth="1"/>
    <col min="1538" max="1538" width="10.77734375" style="404" customWidth="1"/>
    <col min="1539" max="1544" width="11.109375" style="404" customWidth="1"/>
    <col min="1545" max="1545" width="12.44140625" style="404" customWidth="1"/>
    <col min="1546" max="1792" width="11.5546875" style="404"/>
    <col min="1793" max="1793" width="21.5546875" style="404" customWidth="1"/>
    <col min="1794" max="1794" width="10.77734375" style="404" customWidth="1"/>
    <col min="1795" max="1800" width="11.109375" style="404" customWidth="1"/>
    <col min="1801" max="1801" width="12.44140625" style="404" customWidth="1"/>
    <col min="1802" max="2048" width="11.5546875" style="404"/>
    <col min="2049" max="2049" width="21.5546875" style="404" customWidth="1"/>
    <col min="2050" max="2050" width="10.77734375" style="404" customWidth="1"/>
    <col min="2051" max="2056" width="11.109375" style="404" customWidth="1"/>
    <col min="2057" max="2057" width="12.44140625" style="404" customWidth="1"/>
    <col min="2058" max="2304" width="11.5546875" style="404"/>
    <col min="2305" max="2305" width="21.5546875" style="404" customWidth="1"/>
    <col min="2306" max="2306" width="10.77734375" style="404" customWidth="1"/>
    <col min="2307" max="2312" width="11.109375" style="404" customWidth="1"/>
    <col min="2313" max="2313" width="12.44140625" style="404" customWidth="1"/>
    <col min="2314" max="2560" width="11.5546875" style="404"/>
    <col min="2561" max="2561" width="21.5546875" style="404" customWidth="1"/>
    <col min="2562" max="2562" width="10.77734375" style="404" customWidth="1"/>
    <col min="2563" max="2568" width="11.109375" style="404" customWidth="1"/>
    <col min="2569" max="2569" width="12.44140625" style="404" customWidth="1"/>
    <col min="2570" max="2816" width="11.5546875" style="404"/>
    <col min="2817" max="2817" width="21.5546875" style="404" customWidth="1"/>
    <col min="2818" max="2818" width="10.77734375" style="404" customWidth="1"/>
    <col min="2819" max="2824" width="11.109375" style="404" customWidth="1"/>
    <col min="2825" max="2825" width="12.44140625" style="404" customWidth="1"/>
    <col min="2826" max="3072" width="11.5546875" style="404"/>
    <col min="3073" max="3073" width="21.5546875" style="404" customWidth="1"/>
    <col min="3074" max="3074" width="10.77734375" style="404" customWidth="1"/>
    <col min="3075" max="3080" width="11.109375" style="404" customWidth="1"/>
    <col min="3081" max="3081" width="12.44140625" style="404" customWidth="1"/>
    <col min="3082" max="3328" width="11.5546875" style="404"/>
    <col min="3329" max="3329" width="21.5546875" style="404" customWidth="1"/>
    <col min="3330" max="3330" width="10.77734375" style="404" customWidth="1"/>
    <col min="3331" max="3336" width="11.109375" style="404" customWidth="1"/>
    <col min="3337" max="3337" width="12.44140625" style="404" customWidth="1"/>
    <col min="3338" max="3584" width="11.5546875" style="404"/>
    <col min="3585" max="3585" width="21.5546875" style="404" customWidth="1"/>
    <col min="3586" max="3586" width="10.77734375" style="404" customWidth="1"/>
    <col min="3587" max="3592" width="11.109375" style="404" customWidth="1"/>
    <col min="3593" max="3593" width="12.44140625" style="404" customWidth="1"/>
    <col min="3594" max="3840" width="11.5546875" style="404"/>
    <col min="3841" max="3841" width="21.5546875" style="404" customWidth="1"/>
    <col min="3842" max="3842" width="10.77734375" style="404" customWidth="1"/>
    <col min="3843" max="3848" width="11.109375" style="404" customWidth="1"/>
    <col min="3849" max="3849" width="12.44140625" style="404" customWidth="1"/>
    <col min="3850" max="4096" width="11.5546875" style="404"/>
    <col min="4097" max="4097" width="21.5546875" style="404" customWidth="1"/>
    <col min="4098" max="4098" width="10.77734375" style="404" customWidth="1"/>
    <col min="4099" max="4104" width="11.109375" style="404" customWidth="1"/>
    <col min="4105" max="4105" width="12.44140625" style="404" customWidth="1"/>
    <col min="4106" max="4352" width="11.5546875" style="404"/>
    <col min="4353" max="4353" width="21.5546875" style="404" customWidth="1"/>
    <col min="4354" max="4354" width="10.77734375" style="404" customWidth="1"/>
    <col min="4355" max="4360" width="11.109375" style="404" customWidth="1"/>
    <col min="4361" max="4361" width="12.44140625" style="404" customWidth="1"/>
    <col min="4362" max="4608" width="11.5546875" style="404"/>
    <col min="4609" max="4609" width="21.5546875" style="404" customWidth="1"/>
    <col min="4610" max="4610" width="10.77734375" style="404" customWidth="1"/>
    <col min="4611" max="4616" width="11.109375" style="404" customWidth="1"/>
    <col min="4617" max="4617" width="12.44140625" style="404" customWidth="1"/>
    <col min="4618" max="4864" width="11.5546875" style="404"/>
    <col min="4865" max="4865" width="21.5546875" style="404" customWidth="1"/>
    <col min="4866" max="4866" width="10.77734375" style="404" customWidth="1"/>
    <col min="4867" max="4872" width="11.109375" style="404" customWidth="1"/>
    <col min="4873" max="4873" width="12.44140625" style="404" customWidth="1"/>
    <col min="4874" max="5120" width="11.5546875" style="404"/>
    <col min="5121" max="5121" width="21.5546875" style="404" customWidth="1"/>
    <col min="5122" max="5122" width="10.77734375" style="404" customWidth="1"/>
    <col min="5123" max="5128" width="11.109375" style="404" customWidth="1"/>
    <col min="5129" max="5129" width="12.44140625" style="404" customWidth="1"/>
    <col min="5130" max="5376" width="11.5546875" style="404"/>
    <col min="5377" max="5377" width="21.5546875" style="404" customWidth="1"/>
    <col min="5378" max="5378" width="10.77734375" style="404" customWidth="1"/>
    <col min="5379" max="5384" width="11.109375" style="404" customWidth="1"/>
    <col min="5385" max="5385" width="12.44140625" style="404" customWidth="1"/>
    <col min="5386" max="5632" width="11.5546875" style="404"/>
    <col min="5633" max="5633" width="21.5546875" style="404" customWidth="1"/>
    <col min="5634" max="5634" width="10.77734375" style="404" customWidth="1"/>
    <col min="5635" max="5640" width="11.109375" style="404" customWidth="1"/>
    <col min="5641" max="5641" width="12.44140625" style="404" customWidth="1"/>
    <col min="5642" max="5888" width="11.5546875" style="404"/>
    <col min="5889" max="5889" width="21.5546875" style="404" customWidth="1"/>
    <col min="5890" max="5890" width="10.77734375" style="404" customWidth="1"/>
    <col min="5891" max="5896" width="11.109375" style="404" customWidth="1"/>
    <col min="5897" max="5897" width="12.44140625" style="404" customWidth="1"/>
    <col min="5898" max="6144" width="11.5546875" style="404"/>
    <col min="6145" max="6145" width="21.5546875" style="404" customWidth="1"/>
    <col min="6146" max="6146" width="10.77734375" style="404" customWidth="1"/>
    <col min="6147" max="6152" width="11.109375" style="404" customWidth="1"/>
    <col min="6153" max="6153" width="12.44140625" style="404" customWidth="1"/>
    <col min="6154" max="6400" width="11.5546875" style="404"/>
    <col min="6401" max="6401" width="21.5546875" style="404" customWidth="1"/>
    <col min="6402" max="6402" width="10.77734375" style="404" customWidth="1"/>
    <col min="6403" max="6408" width="11.109375" style="404" customWidth="1"/>
    <col min="6409" max="6409" width="12.44140625" style="404" customWidth="1"/>
    <col min="6410" max="6656" width="11.5546875" style="404"/>
    <col min="6657" max="6657" width="21.5546875" style="404" customWidth="1"/>
    <col min="6658" max="6658" width="10.77734375" style="404" customWidth="1"/>
    <col min="6659" max="6664" width="11.109375" style="404" customWidth="1"/>
    <col min="6665" max="6665" width="12.44140625" style="404" customWidth="1"/>
    <col min="6666" max="6912" width="11.5546875" style="404"/>
    <col min="6913" max="6913" width="21.5546875" style="404" customWidth="1"/>
    <col min="6914" max="6914" width="10.77734375" style="404" customWidth="1"/>
    <col min="6915" max="6920" width="11.109375" style="404" customWidth="1"/>
    <col min="6921" max="6921" width="12.44140625" style="404" customWidth="1"/>
    <col min="6922" max="7168" width="11.5546875" style="404"/>
    <col min="7169" max="7169" width="21.5546875" style="404" customWidth="1"/>
    <col min="7170" max="7170" width="10.77734375" style="404" customWidth="1"/>
    <col min="7171" max="7176" width="11.109375" style="404" customWidth="1"/>
    <col min="7177" max="7177" width="12.44140625" style="404" customWidth="1"/>
    <col min="7178" max="7424" width="11.5546875" style="404"/>
    <col min="7425" max="7425" width="21.5546875" style="404" customWidth="1"/>
    <col min="7426" max="7426" width="10.77734375" style="404" customWidth="1"/>
    <col min="7427" max="7432" width="11.109375" style="404" customWidth="1"/>
    <col min="7433" max="7433" width="12.44140625" style="404" customWidth="1"/>
    <col min="7434" max="7680" width="11.5546875" style="404"/>
    <col min="7681" max="7681" width="21.5546875" style="404" customWidth="1"/>
    <col min="7682" max="7682" width="10.77734375" style="404" customWidth="1"/>
    <col min="7683" max="7688" width="11.109375" style="404" customWidth="1"/>
    <col min="7689" max="7689" width="12.44140625" style="404" customWidth="1"/>
    <col min="7690" max="7936" width="11.5546875" style="404"/>
    <col min="7937" max="7937" width="21.5546875" style="404" customWidth="1"/>
    <col min="7938" max="7938" width="10.77734375" style="404" customWidth="1"/>
    <col min="7939" max="7944" width="11.109375" style="404" customWidth="1"/>
    <col min="7945" max="7945" width="12.44140625" style="404" customWidth="1"/>
    <col min="7946" max="8192" width="11.5546875" style="404"/>
    <col min="8193" max="8193" width="21.5546875" style="404" customWidth="1"/>
    <col min="8194" max="8194" width="10.77734375" style="404" customWidth="1"/>
    <col min="8195" max="8200" width="11.109375" style="404" customWidth="1"/>
    <col min="8201" max="8201" width="12.44140625" style="404" customWidth="1"/>
    <col min="8202" max="8448" width="11.5546875" style="404"/>
    <col min="8449" max="8449" width="21.5546875" style="404" customWidth="1"/>
    <col min="8450" max="8450" width="10.77734375" style="404" customWidth="1"/>
    <col min="8451" max="8456" width="11.109375" style="404" customWidth="1"/>
    <col min="8457" max="8457" width="12.44140625" style="404" customWidth="1"/>
    <col min="8458" max="8704" width="11.5546875" style="404"/>
    <col min="8705" max="8705" width="21.5546875" style="404" customWidth="1"/>
    <col min="8706" max="8706" width="10.77734375" style="404" customWidth="1"/>
    <col min="8707" max="8712" width="11.109375" style="404" customWidth="1"/>
    <col min="8713" max="8713" width="12.44140625" style="404" customWidth="1"/>
    <col min="8714" max="8960" width="11.5546875" style="404"/>
    <col min="8961" max="8961" width="21.5546875" style="404" customWidth="1"/>
    <col min="8962" max="8962" width="10.77734375" style="404" customWidth="1"/>
    <col min="8963" max="8968" width="11.109375" style="404" customWidth="1"/>
    <col min="8969" max="8969" width="12.44140625" style="404" customWidth="1"/>
    <col min="8970" max="9216" width="11.5546875" style="404"/>
    <col min="9217" max="9217" width="21.5546875" style="404" customWidth="1"/>
    <col min="9218" max="9218" width="10.77734375" style="404" customWidth="1"/>
    <col min="9219" max="9224" width="11.109375" style="404" customWidth="1"/>
    <col min="9225" max="9225" width="12.44140625" style="404" customWidth="1"/>
    <col min="9226" max="9472" width="11.5546875" style="404"/>
    <col min="9473" max="9473" width="21.5546875" style="404" customWidth="1"/>
    <col min="9474" max="9474" width="10.77734375" style="404" customWidth="1"/>
    <col min="9475" max="9480" width="11.109375" style="404" customWidth="1"/>
    <col min="9481" max="9481" width="12.44140625" style="404" customWidth="1"/>
    <col min="9482" max="9728" width="11.5546875" style="404"/>
    <col min="9729" max="9729" width="21.5546875" style="404" customWidth="1"/>
    <col min="9730" max="9730" width="10.77734375" style="404" customWidth="1"/>
    <col min="9731" max="9736" width="11.109375" style="404" customWidth="1"/>
    <col min="9737" max="9737" width="12.44140625" style="404" customWidth="1"/>
    <col min="9738" max="9984" width="11.5546875" style="404"/>
    <col min="9985" max="9985" width="21.5546875" style="404" customWidth="1"/>
    <col min="9986" max="9986" width="10.77734375" style="404" customWidth="1"/>
    <col min="9987" max="9992" width="11.109375" style="404" customWidth="1"/>
    <col min="9993" max="9993" width="12.44140625" style="404" customWidth="1"/>
    <col min="9994" max="10240" width="11.5546875" style="404"/>
    <col min="10241" max="10241" width="21.5546875" style="404" customWidth="1"/>
    <col min="10242" max="10242" width="10.77734375" style="404" customWidth="1"/>
    <col min="10243" max="10248" width="11.109375" style="404" customWidth="1"/>
    <col min="10249" max="10249" width="12.44140625" style="404" customWidth="1"/>
    <col min="10250" max="10496" width="11.5546875" style="404"/>
    <col min="10497" max="10497" width="21.5546875" style="404" customWidth="1"/>
    <col min="10498" max="10498" width="10.77734375" style="404" customWidth="1"/>
    <col min="10499" max="10504" width="11.109375" style="404" customWidth="1"/>
    <col min="10505" max="10505" width="12.44140625" style="404" customWidth="1"/>
    <col min="10506" max="10752" width="11.5546875" style="404"/>
    <col min="10753" max="10753" width="21.5546875" style="404" customWidth="1"/>
    <col min="10754" max="10754" width="10.77734375" style="404" customWidth="1"/>
    <col min="10755" max="10760" width="11.109375" style="404" customWidth="1"/>
    <col min="10761" max="10761" width="12.44140625" style="404" customWidth="1"/>
    <col min="10762" max="11008" width="11.5546875" style="404"/>
    <col min="11009" max="11009" width="21.5546875" style="404" customWidth="1"/>
    <col min="11010" max="11010" width="10.77734375" style="404" customWidth="1"/>
    <col min="11011" max="11016" width="11.109375" style="404" customWidth="1"/>
    <col min="11017" max="11017" width="12.44140625" style="404" customWidth="1"/>
    <col min="11018" max="11264" width="11.5546875" style="404"/>
    <col min="11265" max="11265" width="21.5546875" style="404" customWidth="1"/>
    <col min="11266" max="11266" width="10.77734375" style="404" customWidth="1"/>
    <col min="11267" max="11272" width="11.109375" style="404" customWidth="1"/>
    <col min="11273" max="11273" width="12.44140625" style="404" customWidth="1"/>
    <col min="11274" max="11520" width="11.5546875" style="404"/>
    <col min="11521" max="11521" width="21.5546875" style="404" customWidth="1"/>
    <col min="11522" max="11522" width="10.77734375" style="404" customWidth="1"/>
    <col min="11523" max="11528" width="11.109375" style="404" customWidth="1"/>
    <col min="11529" max="11529" width="12.44140625" style="404" customWidth="1"/>
    <col min="11530" max="11776" width="11.5546875" style="404"/>
    <col min="11777" max="11777" width="21.5546875" style="404" customWidth="1"/>
    <col min="11778" max="11778" width="10.77734375" style="404" customWidth="1"/>
    <col min="11779" max="11784" width="11.109375" style="404" customWidth="1"/>
    <col min="11785" max="11785" width="12.44140625" style="404" customWidth="1"/>
    <col min="11786" max="12032" width="11.5546875" style="404"/>
    <col min="12033" max="12033" width="21.5546875" style="404" customWidth="1"/>
    <col min="12034" max="12034" width="10.77734375" style="404" customWidth="1"/>
    <col min="12035" max="12040" width="11.109375" style="404" customWidth="1"/>
    <col min="12041" max="12041" width="12.44140625" style="404" customWidth="1"/>
    <col min="12042" max="12288" width="11.5546875" style="404"/>
    <col min="12289" max="12289" width="21.5546875" style="404" customWidth="1"/>
    <col min="12290" max="12290" width="10.77734375" style="404" customWidth="1"/>
    <col min="12291" max="12296" width="11.109375" style="404" customWidth="1"/>
    <col min="12297" max="12297" width="12.44140625" style="404" customWidth="1"/>
    <col min="12298" max="12544" width="11.5546875" style="404"/>
    <col min="12545" max="12545" width="21.5546875" style="404" customWidth="1"/>
    <col min="12546" max="12546" width="10.77734375" style="404" customWidth="1"/>
    <col min="12547" max="12552" width="11.109375" style="404" customWidth="1"/>
    <col min="12553" max="12553" width="12.44140625" style="404" customWidth="1"/>
    <col min="12554" max="12800" width="11.5546875" style="404"/>
    <col min="12801" max="12801" width="21.5546875" style="404" customWidth="1"/>
    <col min="12802" max="12802" width="10.77734375" style="404" customWidth="1"/>
    <col min="12803" max="12808" width="11.109375" style="404" customWidth="1"/>
    <col min="12809" max="12809" width="12.44140625" style="404" customWidth="1"/>
    <col min="12810" max="13056" width="11.5546875" style="404"/>
    <col min="13057" max="13057" width="21.5546875" style="404" customWidth="1"/>
    <col min="13058" max="13058" width="10.77734375" style="404" customWidth="1"/>
    <col min="13059" max="13064" width="11.109375" style="404" customWidth="1"/>
    <col min="13065" max="13065" width="12.44140625" style="404" customWidth="1"/>
    <col min="13066" max="13312" width="11.5546875" style="404"/>
    <col min="13313" max="13313" width="21.5546875" style="404" customWidth="1"/>
    <col min="13314" max="13314" width="10.77734375" style="404" customWidth="1"/>
    <col min="13315" max="13320" width="11.109375" style="404" customWidth="1"/>
    <col min="13321" max="13321" width="12.44140625" style="404" customWidth="1"/>
    <col min="13322" max="13568" width="11.5546875" style="404"/>
    <col min="13569" max="13569" width="21.5546875" style="404" customWidth="1"/>
    <col min="13570" max="13570" width="10.77734375" style="404" customWidth="1"/>
    <col min="13571" max="13576" width="11.109375" style="404" customWidth="1"/>
    <col min="13577" max="13577" width="12.44140625" style="404" customWidth="1"/>
    <col min="13578" max="13824" width="11.5546875" style="404"/>
    <col min="13825" max="13825" width="21.5546875" style="404" customWidth="1"/>
    <col min="13826" max="13826" width="10.77734375" style="404" customWidth="1"/>
    <col min="13827" max="13832" width="11.109375" style="404" customWidth="1"/>
    <col min="13833" max="13833" width="12.44140625" style="404" customWidth="1"/>
    <col min="13834" max="14080" width="11.5546875" style="404"/>
    <col min="14081" max="14081" width="21.5546875" style="404" customWidth="1"/>
    <col min="14082" max="14082" width="10.77734375" style="404" customWidth="1"/>
    <col min="14083" max="14088" width="11.109375" style="404" customWidth="1"/>
    <col min="14089" max="14089" width="12.44140625" style="404" customWidth="1"/>
    <col min="14090" max="14336" width="11.5546875" style="404"/>
    <col min="14337" max="14337" width="21.5546875" style="404" customWidth="1"/>
    <col min="14338" max="14338" width="10.77734375" style="404" customWidth="1"/>
    <col min="14339" max="14344" width="11.109375" style="404" customWidth="1"/>
    <col min="14345" max="14345" width="12.44140625" style="404" customWidth="1"/>
    <col min="14346" max="14592" width="11.5546875" style="404"/>
    <col min="14593" max="14593" width="21.5546875" style="404" customWidth="1"/>
    <col min="14594" max="14594" width="10.77734375" style="404" customWidth="1"/>
    <col min="14595" max="14600" width="11.109375" style="404" customWidth="1"/>
    <col min="14601" max="14601" width="12.44140625" style="404" customWidth="1"/>
    <col min="14602" max="14848" width="11.5546875" style="404"/>
    <col min="14849" max="14849" width="21.5546875" style="404" customWidth="1"/>
    <col min="14850" max="14850" width="10.77734375" style="404" customWidth="1"/>
    <col min="14851" max="14856" width="11.109375" style="404" customWidth="1"/>
    <col min="14857" max="14857" width="12.44140625" style="404" customWidth="1"/>
    <col min="14858" max="15104" width="11.5546875" style="404"/>
    <col min="15105" max="15105" width="21.5546875" style="404" customWidth="1"/>
    <col min="15106" max="15106" width="10.77734375" style="404" customWidth="1"/>
    <col min="15107" max="15112" width="11.109375" style="404" customWidth="1"/>
    <col min="15113" max="15113" width="12.44140625" style="404" customWidth="1"/>
    <col min="15114" max="15360" width="11.5546875" style="404"/>
    <col min="15361" max="15361" width="21.5546875" style="404" customWidth="1"/>
    <col min="15362" max="15362" width="10.77734375" style="404" customWidth="1"/>
    <col min="15363" max="15368" width="11.109375" style="404" customWidth="1"/>
    <col min="15369" max="15369" width="12.44140625" style="404" customWidth="1"/>
    <col min="15370" max="15616" width="11.5546875" style="404"/>
    <col min="15617" max="15617" width="21.5546875" style="404" customWidth="1"/>
    <col min="15618" max="15618" width="10.77734375" style="404" customWidth="1"/>
    <col min="15619" max="15624" width="11.109375" style="404" customWidth="1"/>
    <col min="15625" max="15625" width="12.44140625" style="404" customWidth="1"/>
    <col min="15626" max="15872" width="11.5546875" style="404"/>
    <col min="15873" max="15873" width="21.5546875" style="404" customWidth="1"/>
    <col min="15874" max="15874" width="10.77734375" style="404" customWidth="1"/>
    <col min="15875" max="15880" width="11.109375" style="404" customWidth="1"/>
    <col min="15881" max="15881" width="12.44140625" style="404" customWidth="1"/>
    <col min="15882" max="16128" width="11.5546875" style="404"/>
    <col min="16129" max="16129" width="21.5546875" style="404" customWidth="1"/>
    <col min="16130" max="16130" width="10.77734375" style="404" customWidth="1"/>
    <col min="16131" max="16136" width="11.109375" style="404" customWidth="1"/>
    <col min="16137" max="16137" width="12.44140625" style="404" customWidth="1"/>
    <col min="16138" max="16384" width="11.5546875" style="404"/>
  </cols>
  <sheetData>
    <row r="1" spans="1:16" s="403" customFormat="1" ht="22.5" customHeight="1" x14ac:dyDescent="0.25">
      <c r="A1" s="62"/>
      <c r="I1" s="32"/>
      <c r="P1" s="682"/>
    </row>
    <row r="2" spans="1:16" ht="22.5" customHeight="1" x14ac:dyDescent="0.2">
      <c r="A2" s="390"/>
    </row>
    <row r="3" spans="1:16" ht="22.5" customHeight="1" x14ac:dyDescent="0.2">
      <c r="A3" s="390"/>
    </row>
    <row r="4" spans="1:16" ht="22.5" customHeight="1" x14ac:dyDescent="0.2">
      <c r="A4" s="390"/>
    </row>
    <row r="5" spans="1:16" ht="22.5" customHeight="1" x14ac:dyDescent="0.2">
      <c r="A5" s="390"/>
    </row>
    <row r="6" spans="1:16" ht="22.5" customHeight="1" x14ac:dyDescent="0.2">
      <c r="A6" s="390"/>
    </row>
    <row r="7" spans="1:16" s="332" customFormat="1" ht="25.5" customHeight="1" x14ac:dyDescent="0.2">
      <c r="A7" s="34" t="s">
        <v>262</v>
      </c>
      <c r="B7" s="33"/>
      <c r="P7" s="676"/>
    </row>
    <row r="8" spans="1:16" ht="22.5" customHeight="1" x14ac:dyDescent="0.35">
      <c r="A8" s="405"/>
      <c r="B8" s="405"/>
    </row>
    <row r="9" spans="1:16" s="408" customFormat="1" ht="25.5" customHeight="1" x14ac:dyDescent="0.35">
      <c r="A9" s="445" t="s">
        <v>159</v>
      </c>
      <c r="B9" s="407" t="s">
        <v>252</v>
      </c>
      <c r="C9" s="409"/>
      <c r="D9" s="409"/>
      <c r="E9" s="409"/>
      <c r="F9" s="446"/>
      <c r="G9" s="446"/>
      <c r="H9" s="446"/>
      <c r="P9" s="684"/>
    </row>
    <row r="10" spans="1:16" ht="22.5" customHeight="1" x14ac:dyDescent="0.2"/>
    <row r="11" spans="1:16" s="410" customFormat="1" ht="28.5" customHeight="1" x14ac:dyDescent="0.2">
      <c r="A11" s="1055" t="s">
        <v>11</v>
      </c>
      <c r="B11" s="1056" t="s">
        <v>218</v>
      </c>
      <c r="C11" s="1058" t="s">
        <v>233</v>
      </c>
      <c r="D11" s="1059"/>
      <c r="E11" s="1059"/>
      <c r="F11" s="1059"/>
      <c r="G11" s="1059"/>
      <c r="H11" s="1059"/>
      <c r="I11" s="1046"/>
      <c r="L11" s="1017" t="s">
        <v>103</v>
      </c>
      <c r="M11" s="1018"/>
      <c r="N11" s="1018"/>
      <c r="O11" s="1019"/>
      <c r="P11" s="685"/>
    </row>
    <row r="12" spans="1:16" s="450" customFormat="1" ht="66.75" customHeight="1" x14ac:dyDescent="0.2">
      <c r="A12" s="1055"/>
      <c r="B12" s="1057"/>
      <c r="C12" s="447" t="s">
        <v>210</v>
      </c>
      <c r="D12" s="448" t="s">
        <v>211</v>
      </c>
      <c r="E12" s="448" t="s">
        <v>212</v>
      </c>
      <c r="F12" s="448" t="s">
        <v>213</v>
      </c>
      <c r="G12" s="448" t="s">
        <v>214</v>
      </c>
      <c r="H12" s="449" t="s">
        <v>215</v>
      </c>
      <c r="I12" s="414" t="s">
        <v>28</v>
      </c>
      <c r="L12" s="841" t="s">
        <v>160</v>
      </c>
      <c r="M12" s="866"/>
      <c r="N12" s="841" t="s">
        <v>156</v>
      </c>
      <c r="O12" s="866"/>
      <c r="P12" s="685"/>
    </row>
    <row r="13" spans="1:16" s="453" customFormat="1" ht="18" customHeight="1" thickBot="1" x14ac:dyDescent="0.25">
      <c r="A13" s="415">
        <v>1</v>
      </c>
      <c r="B13" s="416">
        <v>2</v>
      </c>
      <c r="C13" s="451">
        <v>3</v>
      </c>
      <c r="D13" s="418">
        <v>4</v>
      </c>
      <c r="E13" s="418">
        <v>5</v>
      </c>
      <c r="F13" s="418">
        <v>6</v>
      </c>
      <c r="G13" s="418">
        <v>7</v>
      </c>
      <c r="H13" s="452">
        <v>8</v>
      </c>
      <c r="I13" s="420">
        <v>9</v>
      </c>
      <c r="L13" s="422"/>
      <c r="M13" s="423"/>
      <c r="N13" s="422"/>
      <c r="O13" s="423"/>
      <c r="P13" s="686"/>
    </row>
    <row r="14" spans="1:16" s="410" customFormat="1" ht="18" customHeight="1" thickTop="1" x14ac:dyDescent="0.2">
      <c r="A14" s="565" t="s">
        <v>166</v>
      </c>
      <c r="B14" s="106">
        <v>4047</v>
      </c>
      <c r="C14" s="454">
        <v>1.0999999999999999E-2</v>
      </c>
      <c r="D14" s="455">
        <v>0.21</v>
      </c>
      <c r="E14" s="455">
        <v>4.4889999999999999</v>
      </c>
      <c r="F14" s="774">
        <v>15.794</v>
      </c>
      <c r="G14" s="455">
        <v>6.2910000000000004</v>
      </c>
      <c r="H14" s="456">
        <v>10.09</v>
      </c>
      <c r="I14" s="772">
        <f t="shared" ref="I14:I19" si="0">SUM(C14:H14)</f>
        <v>36.885000000000005</v>
      </c>
      <c r="L14" s="1047">
        <f>B14</f>
        <v>4047</v>
      </c>
      <c r="M14" s="1048"/>
      <c r="N14" s="1049">
        <f>'Tab. 1'!D16</f>
        <v>4192.5969999999998</v>
      </c>
      <c r="O14" s="1050"/>
      <c r="P14" s="678" t="s">
        <v>269</v>
      </c>
    </row>
    <row r="15" spans="1:16" s="410" customFormat="1" ht="18" customHeight="1" x14ac:dyDescent="0.2">
      <c r="A15" s="566" t="s">
        <v>112</v>
      </c>
      <c r="B15" s="106">
        <v>5963</v>
      </c>
      <c r="C15" s="454">
        <v>0</v>
      </c>
      <c r="D15" s="455">
        <v>7.6999999999999999E-2</v>
      </c>
      <c r="E15" s="455">
        <v>3.3439999999999999</v>
      </c>
      <c r="F15" s="774">
        <v>29.623999999999999</v>
      </c>
      <c r="G15" s="455">
        <v>8.7669999999999995</v>
      </c>
      <c r="H15" s="456">
        <v>15.635999999999999</v>
      </c>
      <c r="I15" s="772">
        <f t="shared" si="0"/>
        <v>57.447999999999993</v>
      </c>
      <c r="L15" s="1051">
        <f t="shared" ref="L15:L29" si="1">B15</f>
        <v>5963</v>
      </c>
      <c r="M15" s="1052"/>
      <c r="N15" s="1053">
        <f>'Tab. 1'!D17</f>
        <v>5963</v>
      </c>
      <c r="O15" s="1054"/>
      <c r="P15" s="685"/>
    </row>
    <row r="16" spans="1:16" s="410" customFormat="1" ht="18" customHeight="1" x14ac:dyDescent="0.25">
      <c r="A16" s="566" t="s">
        <v>111</v>
      </c>
      <c r="B16" s="106">
        <f>145+18</f>
        <v>163</v>
      </c>
      <c r="C16" s="454">
        <v>0</v>
      </c>
      <c r="D16" s="455">
        <v>0</v>
      </c>
      <c r="E16" s="455">
        <v>0</v>
      </c>
      <c r="F16" s="775">
        <v>4.8000000000000001E-2</v>
      </c>
      <c r="G16" s="457">
        <v>9.1999999999999998E-2</v>
      </c>
      <c r="H16" s="458">
        <v>1.8180000000000001</v>
      </c>
      <c r="I16" s="772">
        <f t="shared" si="0"/>
        <v>1.9580000000000002</v>
      </c>
      <c r="J16" s="459"/>
      <c r="L16" s="1051">
        <f t="shared" si="1"/>
        <v>163</v>
      </c>
      <c r="M16" s="1052"/>
      <c r="N16" s="1053">
        <f>'Tab. 1'!D18</f>
        <v>163</v>
      </c>
      <c r="O16" s="1054"/>
      <c r="P16" s="685"/>
    </row>
    <row r="17" spans="1:16" s="410" customFormat="1" ht="18" customHeight="1" x14ac:dyDescent="0.2">
      <c r="A17" s="566" t="s">
        <v>110</v>
      </c>
      <c r="B17" s="106">
        <v>2716</v>
      </c>
      <c r="C17" s="454">
        <v>1E-3</v>
      </c>
      <c r="D17" s="455">
        <v>0.45800000000000002</v>
      </c>
      <c r="E17" s="455">
        <v>6.0529999999999999</v>
      </c>
      <c r="F17" s="774">
        <v>9.3390000000000004</v>
      </c>
      <c r="G17" s="455">
        <v>2.8929999999999998</v>
      </c>
      <c r="H17" s="456">
        <v>3.6459999999999999</v>
      </c>
      <c r="I17" s="772">
        <f t="shared" si="0"/>
        <v>22.39</v>
      </c>
      <c r="L17" s="1047">
        <f t="shared" si="1"/>
        <v>2716</v>
      </c>
      <c r="M17" s="1048"/>
      <c r="N17" s="1049">
        <f>'Tab. 1'!D19</f>
        <v>2731</v>
      </c>
      <c r="O17" s="1050"/>
      <c r="P17" s="678" t="s">
        <v>269</v>
      </c>
    </row>
    <row r="18" spans="1:16" s="410" customFormat="1" ht="18" customHeight="1" x14ac:dyDescent="0.25">
      <c r="A18" s="566" t="s">
        <v>113</v>
      </c>
      <c r="B18" s="106">
        <v>34</v>
      </c>
      <c r="C18" s="454">
        <v>0</v>
      </c>
      <c r="D18" s="455">
        <v>0</v>
      </c>
      <c r="E18" s="455">
        <v>0</v>
      </c>
      <c r="F18" s="774">
        <v>8.5999999999999993E-2</v>
      </c>
      <c r="G18" s="455">
        <v>5.5E-2</v>
      </c>
      <c r="H18" s="456">
        <v>0.247</v>
      </c>
      <c r="I18" s="772">
        <f t="shared" si="0"/>
        <v>0.38800000000000001</v>
      </c>
      <c r="J18" s="459"/>
      <c r="L18" s="1051">
        <f t="shared" si="1"/>
        <v>34</v>
      </c>
      <c r="M18" s="1052"/>
      <c r="N18" s="1053">
        <f>'Tab. 1'!D20</f>
        <v>34</v>
      </c>
      <c r="O18" s="1054"/>
      <c r="P18" s="685"/>
    </row>
    <row r="19" spans="1:16" s="743" customFormat="1" ht="18" customHeight="1" x14ac:dyDescent="0.2">
      <c r="A19" s="566" t="s">
        <v>182</v>
      </c>
      <c r="B19" s="106">
        <v>116</v>
      </c>
      <c r="C19" s="742">
        <v>0</v>
      </c>
      <c r="D19" s="457">
        <v>0</v>
      </c>
      <c r="E19" s="457">
        <v>0.02</v>
      </c>
      <c r="F19" s="457">
        <v>0.02</v>
      </c>
      <c r="G19" s="775">
        <v>0.04</v>
      </c>
      <c r="H19" s="457">
        <v>2.1160000000000001</v>
      </c>
      <c r="I19" s="770">
        <f t="shared" si="0"/>
        <v>2.1960000000000002</v>
      </c>
      <c r="L19" s="1051">
        <f t="shared" ref="L19" si="2">B19</f>
        <v>116</v>
      </c>
      <c r="M19" s="1052"/>
      <c r="N19" s="1053">
        <f>'Tab. 1'!D21</f>
        <v>116</v>
      </c>
      <c r="O19" s="1054"/>
      <c r="P19" s="744"/>
    </row>
    <row r="20" spans="1:16" s="410" customFormat="1" ht="18" customHeight="1" x14ac:dyDescent="0.2">
      <c r="A20" s="566" t="s">
        <v>114</v>
      </c>
      <c r="B20" s="106">
        <v>2940</v>
      </c>
      <c r="C20" s="454">
        <v>1.0999999999999999E-2</v>
      </c>
      <c r="D20" s="455">
        <v>0.17</v>
      </c>
      <c r="E20" s="455">
        <v>2.7730000000000001</v>
      </c>
      <c r="F20" s="774">
        <v>10.459</v>
      </c>
      <c r="G20" s="455">
        <v>6.556</v>
      </c>
      <c r="H20" s="456">
        <v>8.85</v>
      </c>
      <c r="I20" s="772">
        <f t="shared" ref="I20:I29" si="3">SUM(C20:H20)</f>
        <v>28.819000000000003</v>
      </c>
      <c r="L20" s="1047">
        <f t="shared" si="1"/>
        <v>2940</v>
      </c>
      <c r="M20" s="1048"/>
      <c r="N20" s="1049">
        <f>'Tab. 1'!D22</f>
        <v>2952</v>
      </c>
      <c r="O20" s="1050"/>
      <c r="P20" s="678" t="s">
        <v>269</v>
      </c>
    </row>
    <row r="21" spans="1:16" s="410" customFormat="1" ht="18" customHeight="1" x14ac:dyDescent="0.2">
      <c r="A21" s="566" t="s">
        <v>167</v>
      </c>
      <c r="B21" s="106">
        <v>1927</v>
      </c>
      <c r="C21" s="454">
        <v>0.01</v>
      </c>
      <c r="D21" s="455">
        <v>0.61</v>
      </c>
      <c r="E21" s="455">
        <v>4.5810000000000004</v>
      </c>
      <c r="F21" s="774">
        <v>6.3129999999999997</v>
      </c>
      <c r="G21" s="455">
        <v>1.581</v>
      </c>
      <c r="H21" s="456">
        <v>2.8090000000000002</v>
      </c>
      <c r="I21" s="772">
        <f t="shared" si="3"/>
        <v>15.904</v>
      </c>
      <c r="L21" s="1051">
        <f t="shared" si="1"/>
        <v>1927</v>
      </c>
      <c r="M21" s="1052"/>
      <c r="N21" s="1053">
        <f>'Tab. 1'!D23</f>
        <v>1926.931</v>
      </c>
      <c r="O21" s="1054"/>
      <c r="P21" s="685"/>
    </row>
    <row r="22" spans="1:16" s="410" customFormat="1" ht="18" customHeight="1" x14ac:dyDescent="0.2">
      <c r="A22" s="566" t="s">
        <v>125</v>
      </c>
      <c r="B22" s="821">
        <v>4645</v>
      </c>
      <c r="C22" s="742">
        <v>3.2000000000000001E-2</v>
      </c>
      <c r="D22" s="457">
        <v>0.14000000000000001</v>
      </c>
      <c r="E22" s="457">
        <v>2.5830000000000002</v>
      </c>
      <c r="F22" s="775">
        <v>22.135999999999999</v>
      </c>
      <c r="G22" s="457">
        <v>8.2759999999999998</v>
      </c>
      <c r="H22" s="458">
        <v>9.7379999999999995</v>
      </c>
      <c r="I22" s="772">
        <f t="shared" si="3"/>
        <v>42.905000000000001</v>
      </c>
      <c r="J22" s="511"/>
      <c r="L22" s="1051">
        <f t="shared" si="1"/>
        <v>4645</v>
      </c>
      <c r="M22" s="1052"/>
      <c r="N22" s="1053">
        <f>'Tab. 1'!D24</f>
        <v>4645</v>
      </c>
      <c r="O22" s="1054"/>
      <c r="P22" s="685"/>
    </row>
    <row r="23" spans="1:16" s="410" customFormat="1" ht="18" customHeight="1" x14ac:dyDescent="0.2">
      <c r="A23" s="566" t="s">
        <v>116</v>
      </c>
      <c r="B23" s="106">
        <v>3987</v>
      </c>
      <c r="C23" s="454">
        <v>7.0000000000000001E-3</v>
      </c>
      <c r="D23" s="455">
        <v>0.20499999999999999</v>
      </c>
      <c r="E23" s="455">
        <v>2.7869999999999999</v>
      </c>
      <c r="F23" s="774">
        <v>14.045</v>
      </c>
      <c r="G23" s="455">
        <v>10.557</v>
      </c>
      <c r="H23" s="456">
        <v>11.278</v>
      </c>
      <c r="I23" s="772">
        <f t="shared" si="3"/>
        <v>38.878999999999998</v>
      </c>
      <c r="L23" s="1047">
        <f t="shared" si="1"/>
        <v>3987</v>
      </c>
      <c r="M23" s="1048"/>
      <c r="N23" s="1049">
        <f>'Tab. 1'!D25</f>
        <v>4418</v>
      </c>
      <c r="O23" s="1050"/>
      <c r="P23" s="678" t="s">
        <v>269</v>
      </c>
    </row>
    <row r="24" spans="1:16" s="410" customFormat="1" ht="18" customHeight="1" x14ac:dyDescent="0.2">
      <c r="A24" s="566" t="s">
        <v>117</v>
      </c>
      <c r="B24" s="106">
        <v>2794</v>
      </c>
      <c r="C24" s="454">
        <v>0</v>
      </c>
      <c r="D24" s="455">
        <v>1</v>
      </c>
      <c r="E24" s="455">
        <v>8</v>
      </c>
      <c r="F24" s="774">
        <v>20</v>
      </c>
      <c r="G24" s="455">
        <v>9</v>
      </c>
      <c r="H24" s="456">
        <v>13</v>
      </c>
      <c r="I24" s="772">
        <f t="shared" si="3"/>
        <v>51</v>
      </c>
      <c r="L24" s="1047">
        <f t="shared" si="1"/>
        <v>2794</v>
      </c>
      <c r="M24" s="1048"/>
      <c r="N24" s="1049">
        <f>'Tab. 1'!D26</f>
        <v>2865</v>
      </c>
      <c r="O24" s="1050"/>
      <c r="P24" s="678" t="s">
        <v>269</v>
      </c>
    </row>
    <row r="25" spans="1:16" s="410" customFormat="1" ht="18" customHeight="1" x14ac:dyDescent="0.2">
      <c r="A25" s="566" t="s">
        <v>119</v>
      </c>
      <c r="B25" s="106">
        <v>307</v>
      </c>
      <c r="C25" s="454">
        <v>0.103681</v>
      </c>
      <c r="D25" s="455">
        <v>5.0402049999999997E-2</v>
      </c>
      <c r="E25" s="455">
        <v>0.29810215000000001</v>
      </c>
      <c r="F25" s="774">
        <v>1.30674837</v>
      </c>
      <c r="G25" s="455">
        <v>0.57581219500000003</v>
      </c>
      <c r="H25" s="456">
        <v>0.26712862500000001</v>
      </c>
      <c r="I25" s="772">
        <f t="shared" si="3"/>
        <v>2.6018743899999999</v>
      </c>
      <c r="L25" s="1047">
        <f t="shared" si="1"/>
        <v>307</v>
      </c>
      <c r="M25" s="1048"/>
      <c r="N25" s="1049">
        <f>'Tab. 1'!D27</f>
        <v>309.96199999999999</v>
      </c>
      <c r="O25" s="1050"/>
      <c r="P25" s="678" t="s">
        <v>269</v>
      </c>
    </row>
    <row r="26" spans="1:16" s="410" customFormat="1" ht="18" customHeight="1" x14ac:dyDescent="0.2">
      <c r="A26" s="566" t="s">
        <v>120</v>
      </c>
      <c r="B26" s="106">
        <v>2266.873</v>
      </c>
      <c r="C26" s="454">
        <v>4.2000000000000003E-2</v>
      </c>
      <c r="D26" s="455">
        <v>0.56299999999999994</v>
      </c>
      <c r="E26" s="455">
        <v>3.919</v>
      </c>
      <c r="F26" s="774">
        <v>8.1159999999999997</v>
      </c>
      <c r="G26" s="455">
        <v>2.9630000000000001</v>
      </c>
      <c r="H26" s="456">
        <v>4.2</v>
      </c>
      <c r="I26" s="772">
        <f t="shared" si="3"/>
        <v>19.803000000000001</v>
      </c>
      <c r="J26" s="780"/>
      <c r="L26" s="1047">
        <f t="shared" si="1"/>
        <v>2266.873</v>
      </c>
      <c r="M26" s="1048"/>
      <c r="N26" s="1049">
        <f>'Tab. 1'!D28</f>
        <v>2282.288</v>
      </c>
      <c r="O26" s="1050"/>
      <c r="P26" s="678" t="s">
        <v>269</v>
      </c>
    </row>
    <row r="27" spans="1:16" s="410" customFormat="1" ht="18" customHeight="1" x14ac:dyDescent="0.2">
      <c r="A27" s="566" t="s">
        <v>121</v>
      </c>
      <c r="B27" s="106">
        <v>2021</v>
      </c>
      <c r="C27" s="454">
        <v>1.2E-2</v>
      </c>
      <c r="D27" s="455">
        <v>0.24099999999999999</v>
      </c>
      <c r="E27" s="455">
        <v>3.0329999999999999</v>
      </c>
      <c r="F27" s="774">
        <v>8.4190000000000005</v>
      </c>
      <c r="G27" s="455">
        <v>2.0369999999999999</v>
      </c>
      <c r="H27" s="456">
        <v>3.5110000000000001</v>
      </c>
      <c r="I27" s="772">
        <f t="shared" si="3"/>
        <v>17.253</v>
      </c>
      <c r="L27" s="1051">
        <f t="shared" si="1"/>
        <v>2021</v>
      </c>
      <c r="M27" s="1052"/>
      <c r="N27" s="1053">
        <f>'Tab. 1'!D29</f>
        <v>2021</v>
      </c>
      <c r="O27" s="1054"/>
      <c r="P27" s="685"/>
    </row>
    <row r="28" spans="1:16" s="410" customFormat="1" ht="18" customHeight="1" x14ac:dyDescent="0.2">
      <c r="A28" s="566" t="s">
        <v>118</v>
      </c>
      <c r="B28" s="106">
        <v>1534</v>
      </c>
      <c r="C28" s="454">
        <v>1E-3</v>
      </c>
      <c r="D28" s="455">
        <v>2.7E-2</v>
      </c>
      <c r="E28" s="455">
        <v>1.625</v>
      </c>
      <c r="F28" s="774">
        <v>6.9429999999999996</v>
      </c>
      <c r="G28" s="455">
        <v>2.1720000000000002</v>
      </c>
      <c r="H28" s="456">
        <v>2.7229999999999999</v>
      </c>
      <c r="I28" s="772">
        <f t="shared" si="3"/>
        <v>13.491</v>
      </c>
      <c r="L28" s="1060">
        <f t="shared" si="1"/>
        <v>1534</v>
      </c>
      <c r="M28" s="1061"/>
      <c r="N28" s="1062">
        <f>'Tab. 1'!D30</f>
        <v>1534</v>
      </c>
      <c r="O28" s="1063"/>
      <c r="P28" s="685"/>
    </row>
    <row r="29" spans="1:16" s="410" customFormat="1" ht="18" customHeight="1" thickBot="1" x14ac:dyDescent="0.25">
      <c r="A29" s="752" t="s">
        <v>122</v>
      </c>
      <c r="B29" s="778">
        <v>1500</v>
      </c>
      <c r="C29" s="460">
        <v>7.0000000000000001E-3</v>
      </c>
      <c r="D29" s="461">
        <v>0.17899999999999999</v>
      </c>
      <c r="E29" s="461">
        <v>3.0790000000000002</v>
      </c>
      <c r="F29" s="776">
        <v>5.4119999999999999</v>
      </c>
      <c r="G29" s="461">
        <v>1.78</v>
      </c>
      <c r="H29" s="462">
        <v>1.663</v>
      </c>
      <c r="I29" s="773">
        <f t="shared" si="3"/>
        <v>12.12</v>
      </c>
      <c r="L29" s="1060">
        <f t="shared" si="1"/>
        <v>1500</v>
      </c>
      <c r="M29" s="1061"/>
      <c r="N29" s="1062">
        <f>'Tab. 1'!D31</f>
        <v>1500</v>
      </c>
      <c r="O29" s="1063"/>
      <c r="P29" s="685"/>
    </row>
    <row r="30" spans="1:16" s="410" customFormat="1" ht="18" customHeight="1" thickTop="1" x14ac:dyDescent="0.25">
      <c r="A30" s="91" t="s">
        <v>168</v>
      </c>
      <c r="B30" s="463">
        <f>SUM(B14:B29)</f>
        <v>36960.873</v>
      </c>
      <c r="C30" s="464">
        <f>SUM(C14:C29)</f>
        <v>0.23768100000000003</v>
      </c>
      <c r="D30" s="435">
        <f>SUM(D14:D29)</f>
        <v>3.9304020500000005</v>
      </c>
      <c r="E30" s="435">
        <f t="shared" ref="E30:H30" si="4">SUM(E14:E29)</f>
        <v>46.584102149999993</v>
      </c>
      <c r="F30" s="435">
        <f t="shared" si="4"/>
        <v>158.06074837000003</v>
      </c>
      <c r="G30" s="435">
        <f t="shared" si="4"/>
        <v>63.635812195</v>
      </c>
      <c r="H30" s="465">
        <f t="shared" si="4"/>
        <v>91.592128625000001</v>
      </c>
      <c r="I30" s="795">
        <f>SUM(I14:I29)</f>
        <v>364.04087438999994</v>
      </c>
      <c r="L30" s="1064">
        <f>L14+L15+L16+L17+L18+L19+L20+L21+L22+L23+L24+L25+L26+L27+L28+L29</f>
        <v>36960.873</v>
      </c>
      <c r="M30" s="1065"/>
      <c r="N30" s="1066">
        <f>'Tab. 1'!D32</f>
        <v>37653.777999999998</v>
      </c>
      <c r="O30" s="1067"/>
      <c r="P30" s="685"/>
    </row>
    <row r="31" spans="1:16" s="410" customFormat="1" ht="20.25" customHeight="1" x14ac:dyDescent="0.25">
      <c r="A31" s="437"/>
      <c r="B31" s="466"/>
      <c r="C31" s="439"/>
      <c r="D31" s="439"/>
      <c r="E31" s="439"/>
      <c r="F31" s="439"/>
      <c r="G31" s="439"/>
      <c r="H31" s="439"/>
      <c r="I31" s="440"/>
      <c r="L31" s="384"/>
      <c r="M31" s="384"/>
      <c r="N31" s="385"/>
      <c r="O31" s="385"/>
      <c r="P31" s="685"/>
    </row>
    <row r="32" spans="1:16" s="388" customFormat="1" ht="12" customHeight="1" x14ac:dyDescent="0.2">
      <c r="A32" s="467" t="s">
        <v>14</v>
      </c>
      <c r="L32" s="468"/>
      <c r="M32" s="468"/>
      <c r="N32" s="468"/>
      <c r="O32" s="468"/>
      <c r="P32" s="687"/>
    </row>
    <row r="33" spans="1:16" s="468" customFormat="1" ht="12" customHeight="1" x14ac:dyDescent="0.2">
      <c r="A33" s="388" t="s">
        <v>98</v>
      </c>
      <c r="P33" s="688"/>
    </row>
    <row r="34" spans="1:16" s="468" customFormat="1" ht="12" customHeight="1" x14ac:dyDescent="0.2">
      <c r="A34" s="35" t="s">
        <v>199</v>
      </c>
      <c r="B34" s="469"/>
      <c r="L34" s="470"/>
      <c r="M34" s="470"/>
      <c r="N34" s="470"/>
      <c r="O34" s="470"/>
      <c r="P34" s="688"/>
    </row>
    <row r="35" spans="1:16" s="468" customFormat="1" ht="12" customHeight="1" x14ac:dyDescent="0.2">
      <c r="A35" s="388" t="s">
        <v>216</v>
      </c>
      <c r="B35" s="471"/>
      <c r="L35" s="470"/>
      <c r="M35" s="470"/>
      <c r="N35" s="470"/>
      <c r="O35" s="470"/>
      <c r="P35" s="688"/>
    </row>
    <row r="36" spans="1:16" s="470" customFormat="1" ht="12" customHeight="1" x14ac:dyDescent="0.2">
      <c r="A36" s="35" t="s">
        <v>203</v>
      </c>
      <c r="P36" s="689"/>
    </row>
    <row r="37" spans="1:16" ht="24" customHeight="1" x14ac:dyDescent="0.2">
      <c r="A37" s="843" t="s">
        <v>294</v>
      </c>
      <c r="B37" s="843"/>
      <c r="C37" s="843"/>
      <c r="D37" s="843"/>
      <c r="E37" s="843"/>
      <c r="F37" s="843"/>
      <c r="G37" s="843"/>
      <c r="H37" s="843"/>
      <c r="I37" s="843"/>
      <c r="J37" s="245"/>
      <c r="K37" s="245"/>
      <c r="L37" s="245"/>
      <c r="M37" s="245"/>
      <c r="N37" s="245"/>
      <c r="O37" s="245"/>
    </row>
    <row r="38" spans="1:16" ht="12" customHeight="1" x14ac:dyDescent="0.2">
      <c r="A38" s="35" t="s">
        <v>270</v>
      </c>
      <c r="D38" s="99"/>
    </row>
    <row r="39" spans="1:16" x14ac:dyDescent="0.2">
      <c r="D39" s="99"/>
    </row>
    <row r="40" spans="1:16" x14ac:dyDescent="0.2">
      <c r="D40" s="99"/>
    </row>
    <row r="41" spans="1:16" x14ac:dyDescent="0.2">
      <c r="D41" s="99"/>
    </row>
    <row r="42" spans="1:16" x14ac:dyDescent="0.2">
      <c r="D42" s="99"/>
    </row>
  </sheetData>
  <mergeCells count="41">
    <mergeCell ref="A37:I37"/>
    <mergeCell ref="L29:M29"/>
    <mergeCell ref="N29:O29"/>
    <mergeCell ref="L30:M30"/>
    <mergeCell ref="N30:O30"/>
    <mergeCell ref="L26:M26"/>
    <mergeCell ref="N26:O26"/>
    <mergeCell ref="L27:M27"/>
    <mergeCell ref="N27:O27"/>
    <mergeCell ref="L28:M28"/>
    <mergeCell ref="N28:O28"/>
    <mergeCell ref="L23:M23"/>
    <mergeCell ref="N23:O23"/>
    <mergeCell ref="L24:M24"/>
    <mergeCell ref="N24:O24"/>
    <mergeCell ref="L25:M25"/>
    <mergeCell ref="N25:O25"/>
    <mergeCell ref="L20:M20"/>
    <mergeCell ref="N20:O20"/>
    <mergeCell ref="L21:M21"/>
    <mergeCell ref="N21:O21"/>
    <mergeCell ref="L22:M22"/>
    <mergeCell ref="N22:O22"/>
    <mergeCell ref="L17:M17"/>
    <mergeCell ref="N17:O17"/>
    <mergeCell ref="L18:M18"/>
    <mergeCell ref="N18:O18"/>
    <mergeCell ref="L19:M19"/>
    <mergeCell ref="N19:O19"/>
    <mergeCell ref="A11:A12"/>
    <mergeCell ref="B11:B12"/>
    <mergeCell ref="C11:I11"/>
    <mergeCell ref="L11:O11"/>
    <mergeCell ref="L12:M12"/>
    <mergeCell ref="N12:O12"/>
    <mergeCell ref="L14:M14"/>
    <mergeCell ref="N14:O14"/>
    <mergeCell ref="L15:M15"/>
    <mergeCell ref="N15:O15"/>
    <mergeCell ref="L16:M16"/>
    <mergeCell ref="N16:O16"/>
  </mergeCells>
  <pageMargins left="0.59055118110236227" right="0.59055118110236227" top="0.59055118110236227" bottom="0.59055118110236227" header="0.51181102362204722" footer="0.51181102362204722"/>
  <pageSetup paperSize="9" scale="67"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catsources="">
  <f:record>
    <f:field ref="BDBCFG_15_1700_FieldBDBSignatures" text="" multiline="true"/>
    <f:field ref="BDBCFG_15_1700_FieldBDBSignaturesContentObject" text="" multiline="true"/>
    <f:field ref="objname" text="20250718_Längenstatistik_Stand_01.01.2025_(Tabellen_1-9) (Excel-Datei)" edit="true"/>
  </f:record>
  <f:display text="Allgemein">
    <f:field ref="BDBCFG_15_1700_FieldBDBSignatures" text="Zeichnungsleiste chronologisch Zeichnungen auf dem Dokument"/>
    <f:field ref="BDBCFG_15_1700_FieldBDBSignaturesContentObject" text="Zeichnungsleiste chronologisch Zeichnungen auf dem Schriftstück"/>
    <f:field ref="objname" text="Name"/>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20</vt:i4>
      </vt:variant>
    </vt:vector>
  </HeadingPairs>
  <TitlesOfParts>
    <vt:vector size="39" baseType="lpstr">
      <vt:lpstr>Tab. 1</vt:lpstr>
      <vt:lpstr>Tab. 2a</vt:lpstr>
      <vt:lpstr>Tab. 2b</vt:lpstr>
      <vt:lpstr>Tab. 2c</vt:lpstr>
      <vt:lpstr>Tab. 2d-1. Seite</vt:lpstr>
      <vt:lpstr>Tab. 2d-2. Seite</vt:lpstr>
      <vt:lpstr>Tab. 3a</vt:lpstr>
      <vt:lpstr>Tab. 3b</vt:lpstr>
      <vt:lpstr>Tab. 3c</vt:lpstr>
      <vt:lpstr>Tabelle 4a</vt:lpstr>
      <vt:lpstr>Tabelle 4b</vt:lpstr>
      <vt:lpstr>Tabelle 4c</vt:lpstr>
      <vt:lpstr>Tab. 5</vt:lpstr>
      <vt:lpstr>Tab. 6</vt:lpstr>
      <vt:lpstr>Tab. 7</vt:lpstr>
      <vt:lpstr>Tab. 8a</vt:lpstr>
      <vt:lpstr>Tab. 8b</vt:lpstr>
      <vt:lpstr>Tab. 9a</vt:lpstr>
      <vt:lpstr>Tab. 9b</vt:lpstr>
      <vt:lpstr>'Tab. 1'!Druckbereich</vt:lpstr>
      <vt:lpstr>'Tab. 2a'!Druckbereich</vt:lpstr>
      <vt:lpstr>'Tab. 2b'!Druckbereich</vt:lpstr>
      <vt:lpstr>'Tab. 2c'!Druckbereich</vt:lpstr>
      <vt:lpstr>'Tab. 2d-1. Seite'!Druckbereich</vt:lpstr>
      <vt:lpstr>'Tab. 2d-2. Seite'!Druckbereich</vt:lpstr>
      <vt:lpstr>'Tab. 3a'!Druckbereich</vt:lpstr>
      <vt:lpstr>'Tab. 3b'!Druckbereich</vt:lpstr>
      <vt:lpstr>'Tab. 3c'!Druckbereich</vt:lpstr>
      <vt:lpstr>'Tab. 5'!Druckbereich</vt:lpstr>
      <vt:lpstr>'Tab. 6'!Druckbereich</vt:lpstr>
      <vt:lpstr>'Tab. 7'!Druckbereich</vt:lpstr>
      <vt:lpstr>'Tab. 8a'!Druckbereich</vt:lpstr>
      <vt:lpstr>'Tab. 8b'!Druckbereich</vt:lpstr>
      <vt:lpstr>'Tab. 9a'!Druckbereich</vt:lpstr>
      <vt:lpstr>'Tab. 9b'!Druckbereich</vt:lpstr>
      <vt:lpstr>'Tabelle 4a'!Druckbereich</vt:lpstr>
      <vt:lpstr>'Tabelle 4b'!Druckbereich</vt:lpstr>
      <vt:lpstr>'Tabelle 4c'!Druckbereich</vt:lpstr>
      <vt:lpstr>'Tab. 1'!Drucktitel</vt:lpstr>
    </vt:vector>
  </TitlesOfParts>
  <Company>BMVBW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Struck</dc:creator>
  <cp:lastModifiedBy>Oppenländer-Vetter,Yvonne</cp:lastModifiedBy>
  <cp:lastPrinted>2026-08-04T12:14:49Z</cp:lastPrinted>
  <dcterms:created xsi:type="dcterms:W3CDTF">2000-08-31T11:17:51Z</dcterms:created>
  <dcterms:modified xsi:type="dcterms:W3CDTF">2026-08-28T07:14:17Z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DBCFG@15.1700:InchargeUser">
    <vt:lpwstr/>
  </property>
  <property fmtid="{D5CDD505-2E9C-101B-9397-08002B2CF9AE}" pid="3" name="FSC#BDBCFG@15.1700:InchargeOrganisation">
    <vt:lpwstr>S2 (Referat S2 Straßenverwaltung, Planung, Netze)</vt:lpwstr>
  </property>
  <property fmtid="{D5CDD505-2E9C-101B-9397-08002B2CF9AE}" pid="4" name="FSC#BDBCFG@15.1700:InchargePosition">
    <vt:lpwstr/>
  </property>
  <property fmtid="{D5CDD505-2E9C-101B-9397-08002B2CF9AE}" pid="5" name="FSC#BDBCFG@15.1700:VS-NfD">
    <vt:lpwstr/>
  </property>
  <property fmtid="{D5CDD505-2E9C-101B-9397-08002B2CF9AE}" pid="6" name="FSC#BDBCFG@15.1700:dpaddrdate">
    <vt:lpwstr/>
  </property>
  <property fmtid="{D5CDD505-2E9C-101B-9397-08002B2CF9AE}" pid="7" name="FSC#BDBCFG@15.1700:SignApprobationBy">
    <vt:lpwstr/>
  </property>
  <property fmtid="{D5CDD505-2E9C-101B-9397-08002B2CF9AE}" pid="8" name="FSC#BDBCFG@15.1700:SignApprobationAt">
    <vt:lpwstr/>
  </property>
  <property fmtid="{D5CDD505-2E9C-101B-9397-08002B2CF9AE}" pid="9" name="FSC#BDBCFG@15.1700:SignApprobationByRole">
    <vt:lpwstr/>
  </property>
  <property fmtid="{D5CDD505-2E9C-101B-9397-08002B2CF9AE}" pid="10" name="FSC#BDBCFG@15.1700:SignApprobationByGroup">
    <vt:lpwstr/>
  </property>
  <property fmtid="{D5CDD505-2E9C-101B-9397-08002B2CF9AE}" pid="11" name="FSC#BDBCFG@15.1700:ProcRespOrgShort">
    <vt:lpwstr>S2</vt:lpwstr>
  </property>
  <property fmtid="{D5CDD505-2E9C-101B-9397-08002B2CF9AE}" pid="12" name="FSC#BDBCFG@15.1700:ProcRespOrgDEMail">
    <vt:lpwstr/>
  </property>
  <property fmtid="{D5CDD505-2E9C-101B-9397-08002B2CF9AE}" pid="13" name="FSC#BDBCFG@15.1700:ProcRespOrgAddrStreet">
    <vt:lpwstr>Friedrich-Ebert-Straße 72-78</vt:lpwstr>
  </property>
  <property fmtid="{D5CDD505-2E9C-101B-9397-08002B2CF9AE}" pid="14" name="FSC#BDBCFG@15.1700:ProcRespOrgAddrStreetnumber">
    <vt:lpwstr/>
  </property>
  <property fmtid="{D5CDD505-2E9C-101B-9397-08002B2CF9AE}" pid="15" name="FSC#BDBCFG@15.1700:ProcRespOrgAddrZipcode">
    <vt:lpwstr>04109</vt:lpwstr>
  </property>
  <property fmtid="{D5CDD505-2E9C-101B-9397-08002B2CF9AE}" pid="16" name="FSC#BDBCFG@15.1700:ProcRespOrgAddrCity">
    <vt:lpwstr>Leipzig</vt:lpwstr>
  </property>
  <property fmtid="{D5CDD505-2E9C-101B-9397-08002B2CF9AE}" pid="17" name="FSC#BDBCFG@15.1700:ProcRespOrgAddrPobox">
    <vt:lpwstr/>
  </property>
  <property fmtid="{D5CDD505-2E9C-101B-9397-08002B2CF9AE}" pid="18" name="FSC#BDBCFG@15.1700:AuthorMail2">
    <vt:lpwstr/>
  </property>
  <property fmtid="{D5CDD505-2E9C-101B-9397-08002B2CF9AE}" pid="19" name="FSC#BDBCFG@15.1700:AuthorPhone2">
    <vt:lpwstr/>
  </property>
  <property fmtid="{D5CDD505-2E9C-101B-9397-08002B2CF9AE}" pid="20" name="FSC#BDBCFG@15.1700:OwnerPhone2">
    <vt:lpwstr/>
  </property>
  <property fmtid="{D5CDD505-2E9C-101B-9397-08002B2CF9AE}" pid="21" name="FSC#BDBCFG@15.1700:CurrentUserEmail2">
    <vt:lpwstr/>
  </property>
  <property fmtid="{D5CDD505-2E9C-101B-9397-08002B2CF9AE}" pid="22" name="FSC#BDBCFG@15.1700:OwnerMail1">
    <vt:lpwstr>Yvonne.Oppenlaender-Vetter@fba.bund.de</vt:lpwstr>
  </property>
  <property fmtid="{D5CDD505-2E9C-101B-9397-08002B2CF9AE}" pid="23" name="FSC#BDBCFG@15.1700:OwnerMail2">
    <vt:lpwstr/>
  </property>
  <property fmtid="{D5CDD505-2E9C-101B-9397-08002B2CF9AE}" pid="24" name="FSC#BDBCFG@15.1700:ContentObjectAddress">
    <vt:lpwstr>COO.7155.100.2.4074514</vt:lpwstr>
  </property>
  <property fmtid="{D5CDD505-2E9C-101B-9397-08002B2CF9AE}" pid="25" name="FSC#COOELAK@1.1001:Subject">
    <vt:lpwstr/>
  </property>
  <property fmtid="{D5CDD505-2E9C-101B-9397-08002B2CF9AE}" pid="26" name="FSC#COOELAK@1.1001:FileReference">
    <vt:lpwstr>03-05-01-03#00003</vt:lpwstr>
  </property>
  <property fmtid="{D5CDD505-2E9C-101B-9397-08002B2CF9AE}" pid="27" name="FSC#COOELAK@1.1001:FileRefOU">
    <vt:lpwstr>S2</vt:lpwstr>
  </property>
  <property fmtid="{D5CDD505-2E9C-101B-9397-08002B2CF9AE}" pid="28" name="FSC#COOELAK@1.1001:Owner">
    <vt:lpwstr>Yvonne Oppenlaender-Vetter</vt:lpwstr>
  </property>
  <property fmtid="{D5CDD505-2E9C-101B-9397-08002B2CF9AE}" pid="29" name="FSC#COOELAK@1.1001:OwnerExtension">
    <vt:lpwstr>539</vt:lpwstr>
  </property>
  <property fmtid="{D5CDD505-2E9C-101B-9397-08002B2CF9AE}" pid="30" name="FSC#COOELAK@1.1001:OwnerFaxExtension">
    <vt:lpwstr/>
  </property>
  <property fmtid="{D5CDD505-2E9C-101B-9397-08002B2CF9AE}" pid="31" name="FSC#COOELAK@1.1001:DispatchedBy">
    <vt:lpwstr/>
  </property>
  <property fmtid="{D5CDD505-2E9C-101B-9397-08002B2CF9AE}" pid="32" name="FSC#COOELAK@1.1001:DispatchedAt">
    <vt:lpwstr/>
  </property>
  <property fmtid="{D5CDD505-2E9C-101B-9397-08002B2CF9AE}" pid="33" name="FSC#COOELAK@1.1001:CreatedAt">
    <vt:lpwstr>14.07.2025</vt:lpwstr>
  </property>
  <property fmtid="{D5CDD505-2E9C-101B-9397-08002B2CF9AE}" pid="34" name="FSC#COOELAK@1.1001:OU">
    <vt:lpwstr>S2 (Referat S2 Straßenverwaltung, Planung, Netze)</vt:lpwstr>
  </property>
  <property fmtid="{D5CDD505-2E9C-101B-9397-08002B2CF9AE}" pid="35" name="FSC#COOELAK@1.1001:ObjBarCode">
    <vt:lpwstr>*COO.7155.100.2.4074514*</vt:lpwstr>
  </property>
  <property fmtid="{D5CDD505-2E9C-101B-9397-08002B2CF9AE}" pid="36" name="FSC#COOELAK@1.1001:RefBarCode">
    <vt:lpwstr>*COO.7155.100.2.4074513*</vt:lpwstr>
  </property>
  <property fmtid="{D5CDD505-2E9C-101B-9397-08002B2CF9AE}" pid="37" name="FSC#COOELAK@1.1001:FileRefBarCode">
    <vt:lpwstr>*03-05-01-03#00003*</vt:lpwstr>
  </property>
  <property fmtid="{D5CDD505-2E9C-101B-9397-08002B2CF9AE}" pid="38" name="FSC#COOELAK@1.1001:ExternalRef">
    <vt:lpwstr/>
  </property>
  <property fmtid="{D5CDD505-2E9C-101B-9397-08002B2CF9AE}" pid="39" name="FSC#COOELAK@1.1001:CurrentUserRolePos">
    <vt:lpwstr>Mitarbeiter*in</vt:lpwstr>
  </property>
  <property fmtid="{D5CDD505-2E9C-101B-9397-08002B2CF9AE}" pid="40" name="FSC#COOELAK@1.1001:CurrentUserEmail">
    <vt:lpwstr>Yvonne.Oppenlaender-Vetter@fba.bund.de</vt:lpwstr>
  </property>
  <property fmtid="{D5CDD505-2E9C-101B-9397-08002B2CF9AE}" pid="41" name="FSC#ATSTATECFG@1.1001:Office">
    <vt:lpwstr>Referat S2 Straßenverwaltung, Planung, Netze</vt:lpwstr>
  </property>
  <property fmtid="{D5CDD505-2E9C-101B-9397-08002B2CF9AE}" pid="42" name="FSC#ATSTATECFG@1.1001:SubfileDate">
    <vt:lpwstr>14.07.2025</vt:lpwstr>
  </property>
  <property fmtid="{D5CDD505-2E9C-101B-9397-08002B2CF9AE}" pid="43" name="FSC#ATSTATECFG@1.1001:SubfileSubject">
    <vt:lpwstr>Tabellen_1-9_2025</vt:lpwstr>
  </property>
  <property fmtid="{D5CDD505-2E9C-101B-9397-08002B2CF9AE}" pid="44" name="FSC#ATSTATECFG@1.1001:SubfileReference">
    <vt:lpwstr>03-05-01-03#00003#0005#0124</vt:lpwstr>
  </property>
  <property fmtid="{D5CDD505-2E9C-101B-9397-08002B2CF9AE}" pid="45" name="FSC#COOELAK@1.1001:replyreference">
    <vt:lpwstr/>
  </property>
  <property fmtid="{D5CDD505-2E9C-101B-9397-08002B2CF9AE}" pid="46" name="FSC#COOELAK@1.1001:FileRefOULong">
    <vt:lpwstr>Referat S2 Straßenverwaltung, Planung, Netze</vt:lpwstr>
  </property>
  <property fmtid="{D5CDD505-2E9C-101B-9397-08002B2CF9AE}" pid="47" name="FSC#FSCGOVDE@1.1001:ProcedureReference">
    <vt:lpwstr>03-05-01-03#00003#0005</vt:lpwstr>
  </property>
  <property fmtid="{D5CDD505-2E9C-101B-9397-08002B2CF9AE}" pid="48" name="FSC#FSCGOVDE@1.1001:FileSubject">
    <vt:lpwstr/>
  </property>
  <property fmtid="{D5CDD505-2E9C-101B-9397-08002B2CF9AE}" pid="49" name="FSC#FSCGOVDE@1.1001:ProcedureSubject">
    <vt:lpwstr/>
  </property>
  <property fmtid="{D5CDD505-2E9C-101B-9397-08002B2CF9AE}" pid="50" name="FSC#FSCGOVDE@1.1001:SignFinalVersionBy">
    <vt:lpwstr/>
  </property>
  <property fmtid="{D5CDD505-2E9C-101B-9397-08002B2CF9AE}" pid="51" name="FSC#FSCGOVDE@1.1001:SignFinalVersionAt">
    <vt:lpwstr/>
  </property>
  <property fmtid="{D5CDD505-2E9C-101B-9397-08002B2CF9AE}" pid="52" name="FSC#FSCGOVDE@1.1001:ProcedureRefBarCode">
    <vt:lpwstr>03-05-01-03#00003#0005</vt:lpwstr>
  </property>
  <property fmtid="{D5CDD505-2E9C-101B-9397-08002B2CF9AE}" pid="53" name="FSC#FSCGOVDE@1.1001:DocumentSubj">
    <vt:lpwstr>Tabellen_1-9_2025</vt:lpwstr>
  </property>
  <property fmtid="{D5CDD505-2E9C-101B-9397-08002B2CF9AE}" pid="54" name="FSC#DEPRECONFIG@15.1001:DocumentTitle">
    <vt:lpwstr>final_Tabellen_1-9_2025</vt:lpwstr>
  </property>
  <property fmtid="{D5CDD505-2E9C-101B-9397-08002B2CF9AE}" pid="55" name="FSC#DEPRECONFIG@15.1001:ProcedureTitle">
    <vt:lpwstr>Längenstatistik Stand 01.01.2025</vt:lpwstr>
  </property>
  <property fmtid="{D5CDD505-2E9C-101B-9397-08002B2CF9AE}" pid="56" name="FSC#DEPRECONFIG@15.1001:AuthorTitle">
    <vt:lpwstr/>
  </property>
  <property fmtid="{D5CDD505-2E9C-101B-9397-08002B2CF9AE}" pid="57" name="FSC#DEPRECONFIG@15.1001:AuthorSalution">
    <vt:lpwstr>Frau</vt:lpwstr>
  </property>
  <property fmtid="{D5CDD505-2E9C-101B-9397-08002B2CF9AE}" pid="58" name="FSC#DEPRECONFIG@15.1001:AuthorName">
    <vt:lpwstr>Yvonne Oppenlaender-Vetter</vt:lpwstr>
  </property>
  <property fmtid="{D5CDD505-2E9C-101B-9397-08002B2CF9AE}" pid="59" name="FSC#DEPRECONFIG@15.1001:AuthorMail">
    <vt:lpwstr>Yvonne.Oppenlaender-Vetter@fba.bund.de</vt:lpwstr>
  </property>
  <property fmtid="{D5CDD505-2E9C-101B-9397-08002B2CF9AE}" pid="60" name="FSC#DEPRECONFIG@15.1001:AuthorTelephone">
    <vt:lpwstr>0341/49611-539</vt:lpwstr>
  </property>
  <property fmtid="{D5CDD505-2E9C-101B-9397-08002B2CF9AE}" pid="61" name="FSC#DEPRECONFIG@15.1001:AuthorFax">
    <vt:lpwstr/>
  </property>
  <property fmtid="{D5CDD505-2E9C-101B-9397-08002B2CF9AE}" pid="62" name="FSC#DEPRECONFIG@15.1001:AuthorOE">
    <vt:lpwstr>S2 (Referat S2 Straßenverwaltung, Planung, Netze)</vt:lpwstr>
  </property>
</Properties>
</file>